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ktörlük\Desktop\"/>
    </mc:Choice>
  </mc:AlternateContent>
  <bookViews>
    <workbookView xWindow="0" yWindow="0" windowWidth="28800" windowHeight="11745"/>
  </bookViews>
  <sheets>
    <sheet name="RaporBirimBazliHedefToplam - 20" sheetId="1" r:id="rId1"/>
  </sheets>
  <calcPr calcId="162913"/>
</workbook>
</file>

<file path=xl/calcChain.xml><?xml version="1.0" encoding="utf-8"?>
<calcChain xmlns="http://schemas.openxmlformats.org/spreadsheetml/2006/main">
  <c r="Y69" i="1" l="1"/>
  <c r="X81" i="1"/>
  <c r="X82" i="1"/>
  <c r="X83" i="1"/>
  <c r="W80" i="1"/>
  <c r="W81" i="1"/>
  <c r="X80" i="1" s="1"/>
  <c r="Y80" i="1" l="1"/>
  <c r="Y96" i="1"/>
  <c r="S127" i="1"/>
  <c r="W127" i="1" s="1"/>
  <c r="X127" i="1" s="1"/>
  <c r="Y126" i="1" s="1"/>
  <c r="X116" i="1"/>
  <c r="W117" i="1"/>
  <c r="X117" i="1" s="1"/>
  <c r="W118" i="1"/>
  <c r="X118" i="1" s="1"/>
  <c r="W116" i="1"/>
  <c r="Y116" i="1" l="1"/>
  <c r="S114" i="1"/>
  <c r="W114" i="1" s="1"/>
  <c r="X114" i="1" s="1"/>
  <c r="Y111" i="1" s="1"/>
  <c r="Z96" i="1" s="1"/>
  <c r="X59" i="1" l="1"/>
  <c r="X58" i="1"/>
  <c r="Y58" i="1" s="1"/>
  <c r="X54" i="1"/>
  <c r="X53" i="1"/>
  <c r="Y53" i="1" s="1"/>
  <c r="X49" i="1" l="1"/>
  <c r="X50" i="1"/>
  <c r="X51" i="1"/>
  <c r="X52" i="1"/>
  <c r="X48" i="1"/>
  <c r="Y47" i="1" l="1"/>
  <c r="X93" i="1"/>
  <c r="X94" i="1"/>
  <c r="X92" i="1"/>
  <c r="X75" i="1"/>
  <c r="W74" i="1"/>
  <c r="X74" i="1" s="1"/>
  <c r="W76" i="1"/>
  <c r="X76" i="1" s="1"/>
  <c r="W77" i="1"/>
  <c r="X77" i="1" s="1"/>
  <c r="W78" i="1"/>
  <c r="X78" i="1" s="1"/>
  <c r="W73" i="1"/>
  <c r="X73" i="1" s="1"/>
  <c r="Y92" i="1" l="1"/>
  <c r="Y73" i="1"/>
  <c r="Z69" i="1" s="1"/>
  <c r="X32" i="1"/>
  <c r="X33" i="1"/>
  <c r="X34" i="1"/>
  <c r="X35" i="1"/>
  <c r="X36" i="1"/>
  <c r="X31" i="1"/>
  <c r="Z6" i="1"/>
  <c r="Y31" i="1" l="1"/>
  <c r="Z31" i="1" s="1"/>
  <c r="Z61" i="1"/>
  <c r="Z22" i="1"/>
</calcChain>
</file>

<file path=xl/sharedStrings.xml><?xml version="1.0" encoding="utf-8"?>
<sst xmlns="http://schemas.openxmlformats.org/spreadsheetml/2006/main" count="215" uniqueCount="192">
  <si>
    <t>TabloAdı</t>
  </si>
  <si>
    <t>Göstergeler</t>
  </si>
  <si>
    <t>Hedefe Etkisi %</t>
  </si>
  <si>
    <t>GÜZEL SANATLAR, TASARIM VE MİMARLIK FAKÜLTESİ</t>
  </si>
  <si>
    <t>İKTİSADİ, İDARİ VE SOSYAL BİLİMLER FAKÜLTESİ</t>
  </si>
  <si>
    <t>LİSANSÜSTÜ EĞİTİM ENSTİTÜSÜ</t>
  </si>
  <si>
    <t>MESLEK YÜKSEKOKULU</t>
  </si>
  <si>
    <t>MÜHENDİSLİK FAKÜLTESİ</t>
  </si>
  <si>
    <t>REKTÖRLÜK İDARİ BİRİMLER</t>
  </si>
  <si>
    <t>SAĞLIK BİLİMLERİ FAKÜLTESİ</t>
  </si>
  <si>
    <t>SAĞLIK HİZMETLERİ MESLEK YÜKSEKOKULU</t>
  </si>
  <si>
    <t>YABANCI DİLLER YÜKSEKOKULU</t>
  </si>
  <si>
    <t>Üniversite Hedef Toplamı</t>
  </si>
  <si>
    <t>Üniversite Gerçekleşme Toplamı</t>
  </si>
  <si>
    <t>Gösterge bazlı gerçekleşme Oranı(%)</t>
  </si>
  <si>
    <t>Hedef bazlı gerçekleşme Oranı(%)</t>
  </si>
  <si>
    <t>Amaç bazlı gerçekleşme Oranı(%)</t>
  </si>
  <si>
    <t>Güçlü bir Kalite Kültürü ve Kalite Güvence Sistemini oluşturmak</t>
  </si>
  <si>
    <t>Hedef 1.1-Üniversitenin stratejik planında yer alan faaliyetleri başarıyla gerçekleştirmek</t>
  </si>
  <si>
    <t>PG 1.1.1 Üniversitenin stratejik planında yer alan eğitim ve öğretim faaliyetlerine ilişkin hedefleri gerçekleştirme yüzdesi (% olarak)</t>
  </si>
  <si>
    <t>PG 1.1.2 Kurumun stratejik planında yer alan araştırma-geliştirme faaliyetlerine ilişkin hedefleri gerçekleştirme yüzdesi (% olarak)</t>
  </si>
  <si>
    <t>PG 1.1.3 Kurumun stratejik planında yer alan idari faaliyetlerine ilişkin hedefleri gerçekleştirme yüzdesi (% olarak)</t>
  </si>
  <si>
    <t>Hedef 1.2 -Akademik birimlerin eğitim-öğretim programların akredite etmek veya öz değerlendirme yapmak</t>
  </si>
  <si>
    <t>PG 1.2.1 YKS Yükseköğretim Programları ve Kontenjanları Kılavuzunda akredite olduğu belirtilen lisans programı sayısı</t>
  </si>
  <si>
    <t>PG 1.2.2 Akran değerlendirilmesi yapılan program sayısı (Akredite olmayan Programlar Arasında)</t>
  </si>
  <si>
    <t>PG 1.2.3 Öz değerlendirme yapılan program sayısı</t>
  </si>
  <si>
    <t>Hedef 1.3-Rektörlük veya Akademik birimler bünyesinde bölüm/programlara bağlı laboratuvarları veya testleri akredite etmek</t>
  </si>
  <si>
    <t>PG 1.3.1 Akredite etilmiş test/analiz laboratuvar sayısı</t>
  </si>
  <si>
    <t>Hedef 1.4-Üniversite veya akademik birim faaliyetleri yürütülmesinde Kalite Yönetim Sistemleri veya diğer belgelendirme sayısının artırılması</t>
  </si>
  <si>
    <t>PG 1.4.1 TSE veya diğer yetkili kurum/kuruluşlardan alınan belge sayısı</t>
  </si>
  <si>
    <t>Hedef 1.5-Üniversitede her düzeyde kalite kültürünü yaygınlaştırmak, iç ve dış paydaşları İle geribildirim ve değerlendirmeler yaparak Kalite Süreçlerinde PÜKO çevrimini kapatmak</t>
  </si>
  <si>
    <t>PG 1.5.1. Kalite Kültürünü Yaygınlaştırma Amacıyla Kurumunuzca Düzenlenen Faaliyet (Toplantı, Çalıştay, Anket vb.) Sayısı</t>
  </si>
  <si>
    <t>PG 1.5.2. Kurumun İç Paydaşları İle Kalite Süreçleri Kapsamında Gerçekleştirdiği Geri Bildirim ve Değerlendirme Toplantılarının Sayısı</t>
  </si>
  <si>
    <t>PG 1.5.3. Kurumun Dış Paydaşları İle Kalite Süreçleri Kapsamında Gerçekleştirdiği Geribildirim Ve Değerlendirme Toplantılarının Sayısı</t>
  </si>
  <si>
    <t>Hedef 1.6-Paydaşlara duyurulan Kalite süreçleri kapsamında Geliştirilen İç Değerlendirme Raporlar hazırlanarak iyileştirme süreçlerini izlemek (KİDR/BİDR)</t>
  </si>
  <si>
    <t>PG 1.6.1. Paydaşlara duyurulan Kalite süreçleri kapsamında Geliştirilen İç Değerlendirme Rapor Sayısı (KİDR/BİDR)</t>
  </si>
  <si>
    <t>Hedef 1.7-Üniversite veya akademik birimlerin ulusal veya uluslararası meslek kuruluş, dernek veya birliklere üyelik sayılarının artırılması</t>
  </si>
  <si>
    <t>PG 1.7.1 Üye olunan ulusal veya Uluslararası meslek kuruluş, dernek veya birlik sayısı</t>
  </si>
  <si>
    <t>Hedef 5.5-Üniversite laboratuvarlarında Ar-Ge, inovasyon ve ürün geliştirme kapsamında sunulan hizmet sayısının artırılması</t>
  </si>
  <si>
    <t>PG 5.5.1 Üniversite laboratuvarlarında Ar-Ge, inovasyon ve ürün geliştirme kapsamında sunulan hizmet sayısı</t>
  </si>
  <si>
    <t>PG 5.5.2 Üniversite laboratuvarlarında Ar-Ge, inovasyon ve ürün geliştirme kapsamında sunulan hizmetlerden elde edilen gelir (x1000)</t>
  </si>
  <si>
    <t>Toplumsal Katkı Düzeyini artırmak</t>
  </si>
  <si>
    <t>Hedef 5.1-Kamu kurumlarıyla birlikte sosyal sorumluk proje sayısının artırılması</t>
  </si>
  <si>
    <t>PG 5.1.1 Diğer kamu kurumları ile birlikte yürütülen proje sayısı</t>
  </si>
  <si>
    <t>Hedef 5.2-Dezavantajlı gruplara yönelik sosyal entegrasyon ve kapsayıcılığa ilişkin yapılan faaliyet sayısının artırılması</t>
  </si>
  <si>
    <t>PG 5.2.1 Dezavantajlı gruplara yönelik sosyal entegrasyon ve kapsayıcılığa ilişkin yapılan faaliyet sayısı</t>
  </si>
  <si>
    <t>Hedef 5.3-Öğretim elemanlarının ve öğrencilerin yürüttüğü sosyal sorumluk proje sayısının artırılması</t>
  </si>
  <si>
    <t>PG 5.3.1 Kurumun Kendi Yürüttüğü Sosyal Sorumluluk Projelerinin Sayısı</t>
  </si>
  <si>
    <t>PG 5.3.2 Kurumun ortak Yürüttüğü Sosyal Sorumluluk Projelerinin Sayısı</t>
  </si>
  <si>
    <t>PG 5.3.3 Öğrencilerin yaptığı sosyal sorumluluk projelerinin sayısı</t>
  </si>
  <si>
    <t>Hedef 5.4-Hayat boyu öğrenme kapsamında sertifikalı eğitim sayısının artırılması</t>
  </si>
  <si>
    <t>PG 5.4.1 SEM, Hayat Boyu Öğrenme Merkezinde Sertifikalı Program Sayısı</t>
  </si>
  <si>
    <t>PG 5.4.2 SEM, Hayat Boyu Öğrenme Merkezi vb. Yıllık Eğitim Saati</t>
  </si>
  <si>
    <t>PG 5.4.3 SEM, Hayat Boyu Öğrenme Merkezi vb. Yıllık Eğitim Alan Kişi Sayısı</t>
  </si>
  <si>
    <t>Ulusal ve Uluslararası düzeyde nitelikli Ar-Ge faaliyetlerini artırmak</t>
  </si>
  <si>
    <t>Hedef 4.1-Ulusal ve uluslararası düzeyde yayın sayısının artırılması</t>
  </si>
  <si>
    <t>PG 4.1.1 SCI, SSCI ve A&amp;HCI endeksli dergilerdeki yıllık yayın sayısı (WOS)</t>
  </si>
  <si>
    <t>PG 4.1.2 Toplam Yayın (Doküman) Sayısı (Scopus, WOS, uluslararası alan indeksi )</t>
  </si>
  <si>
    <t>PG 4.1.3 Öğretim üyesi başına Ulusal hakemli dergilerde yıllık yayın sayısı</t>
  </si>
  <si>
    <t>PG 4.1.4 Öğretim üyesi başına SCI, SSCI ve A&amp;HCI endeksli dergilerdeki yıllık yayın sayısı</t>
  </si>
  <si>
    <t>PG 4.1.5 Toplam Yayın (Doküman) Sayısının Öğretim Üyesi Sayısına Oranı</t>
  </si>
  <si>
    <t>PG 4.1.6 Lisansüstü tez/proje/ödev/seminerlerden türetilen akademik yayın sayısı (makale, bildiri, kitap bölümü vb.) /toplam öğrenci sayısı</t>
  </si>
  <si>
    <t>Hedef 4.2-Uluslararası düzeyde yapılan yayınların niteliğini artırmak</t>
  </si>
  <si>
    <t>PG 4.2.1 Atıf Sayısı (Web of Science)</t>
  </si>
  <si>
    <t>PG 4.2.2 Atıf Puanı (Web of Science)</t>
  </si>
  <si>
    <t>PG 4.2.3 Q1 yayın sayısı</t>
  </si>
  <si>
    <t>PG 4.2.4 Toplam yayın sayısının Q1 yayın sayısına oranı (Web of Science)</t>
  </si>
  <si>
    <t>PG 4.2.5 İlk %10 luk Dilimde Atıf Alan Yayın Sayısı (Scopus)</t>
  </si>
  <si>
    <t>PG 4.2.6 İlk %10 luk Dilimde Bulunan Dergilerdeki Yayın Sayısı (Scopus)</t>
  </si>
  <si>
    <t>Hedef 4.3-Ulusal ve Uluslararası sempozyum, kongre, sanatsal sergi ve benzeri bilimsel faaliyetlerin sayısını artırmak</t>
  </si>
  <si>
    <t>PG 4.3.1 Ulusal veya Uluslararası sempozyum, kongre veya sanatsal sergi sayısı</t>
  </si>
  <si>
    <t>Hedef 4.4-İşbirliği ile yapılmış yayın sayısını artırmak</t>
  </si>
  <si>
    <t>PG 4.4.1 Uluslararası İşbirliği ile Yapılmış Yayın Sayısı (Scopus)</t>
  </si>
  <si>
    <t>PG 4.4.2 Üniversite Sanayi İşbirliği İle Yapılan Yayın Sayısı (Scopus)</t>
  </si>
  <si>
    <t>PG 4.4.3 Endüstri ile ortak yürütülen proje sayısı</t>
  </si>
  <si>
    <t>Hedef 4.5-İç ve dış destekli Ar-Ge proje sayısı ve bütçesini artırmak</t>
  </si>
  <si>
    <t>PG 4.5.1 Tamamlanan Dış Destekli Proje Sayısı</t>
  </si>
  <si>
    <t>PG 4.5.2 Öğretim Üyesi Başına Tamamlanan Dış Destekli Proje Sayısı</t>
  </si>
  <si>
    <t>PG 4.5.3 Tamamlanan dış destekli projelerin yıllık toplam bütçesi (x1000)</t>
  </si>
  <si>
    <t>PG 4.5.4 Tamamlanan İç Destekli Proje Sayısı</t>
  </si>
  <si>
    <t>PG 4.5.5 Öğretim Üyesi Başına Tamamlanan İç Destekli Proje Sayısı</t>
  </si>
  <si>
    <t>PG 4.5.6 Tamamlanan iç destekli projelerin yıllık toplam bütçesi (x1000)</t>
  </si>
  <si>
    <t>Hedef 4.6-Patent, faydalı model veya tasarım sayısının artırılması</t>
  </si>
  <si>
    <t>PG 4.6.1 Başvurulan patent, faydalı model veya tasarım sayısı</t>
  </si>
  <si>
    <t>PG 4.6.2 Sonuçlanan patent, faydalı model veya tasarım sayısı</t>
  </si>
  <si>
    <t>Hedef 4.7-Teknoloji Geliştirme Bölgelerinde kurulan şirket veya projelerde yer alan öğretim elemanı ve öğrenci sayısının artırılması</t>
  </si>
  <si>
    <t>PG 4.7.1 Teknokent veya Teknoloji Transfer Ofisi (TTO) projelerine katılan öğrenci sayısı</t>
  </si>
  <si>
    <t>PG 4.7.2 Faal olan öğretim üyesi teknoloji şirketi sayısı</t>
  </si>
  <si>
    <t>PG 4.7.3 Öğrencilerin yaptığı endüstriyel projelerin sayısı</t>
  </si>
  <si>
    <t>Hedef 4.8-Tezli Yüksek Lisans ve Doktora öğrenci sayısını arttırmak</t>
  </si>
  <si>
    <t>PG 4.8.1 Öğretim üyesi başına tezli yüksek lisans öğrenci sayısı</t>
  </si>
  <si>
    <t>PG 4.8.2 Öğretim üyesi başına doktora öğrenci sayısı</t>
  </si>
  <si>
    <t>Uluslararasılaştırma düzeyini artırmak</t>
  </si>
  <si>
    <t>Hedef 2.1.-Değişim programlarından yararlanan öğrenci sayısını artırmak</t>
  </si>
  <si>
    <t>PG 2.1.1 Öğrenci Değişim Programları İle Gelen Öğrenci Sayısı</t>
  </si>
  <si>
    <t>PG 2.1.2 Öğrenci Değişim Programları İle Giden Öğrenci Sayısı</t>
  </si>
  <si>
    <t>Hedef 2.2-Değişim programlarından yararlanan öğretim elemanı sayısını artırmak</t>
  </si>
  <si>
    <t>PG 2.2.1 Öğretim Elemanı Değişim Programları İle Gelen Öğretim Elemanı Sayısı</t>
  </si>
  <si>
    <t>PG 2.2.2 Öğretim Elemanı Değişim Programları İle Giden Öğretim Elemanı Sayısı</t>
  </si>
  <si>
    <t>Hedef 2.3-Uluslararası düzeyde üniversiteler ile işbirliği yapmak</t>
  </si>
  <si>
    <t>PG 2.3.1 İşbirliği yapılan uluslararası üniversite sayısı veya bölüm/program sayısı</t>
  </si>
  <si>
    <t>Hedef 2.4-Yurt dışındaki üniversiteler veya kurum ve kuruluşlar ile ortaklaşa projeler yapmak</t>
  </si>
  <si>
    <t>PG 2.4.1 Yurt dışındaki üniversiteler veya kurum ve kuruluşlar ile ortak yürütülen proje sayısı</t>
  </si>
  <si>
    <t>Hedef 2.5-Her eğitim-öğretim düzeyinde yabancı uyruklu öğrenci sayısını artırmak</t>
  </si>
  <si>
    <t>PG 2.5.1 Yabancı Uyruklu Öğrenci Sayısı</t>
  </si>
  <si>
    <t>Yenilikçi ve Yaratıcı Eğitim - Öğretim yaklaşımını geliştirmek</t>
  </si>
  <si>
    <t>Hedef 3.1-Her eğitim-öğretim veren programda ders müfredatlarında ders çeşitliliğini artırmak</t>
  </si>
  <si>
    <t>PG 3.1.1 Öğrencilerin kayıtlı oldukları program dışındaki diğer programlardan alabildikleri ders oranı</t>
  </si>
  <si>
    <t>PG 3.1.2 Öğrencilerin kayıtlı oldukları programdaki seçmeli derslerin alabilecekleri ders oranı</t>
  </si>
  <si>
    <t>PG 3.1.3 Öğrencilerin aldıkları yenilik, inovasyon, girişim ve teknoloji odaklı ders sayısı</t>
  </si>
  <si>
    <t>PG 3.1.4 Öğrencilerin uzaktan eğitimle aldıkları ders sayısı /toplam ders sayısı</t>
  </si>
  <si>
    <t>Hedef 3.2-Her eğitim-öğretim düzeyinde program sayısını artırmak</t>
  </si>
  <si>
    <t>PG 3.2.1 Önlisans Program Sayısı</t>
  </si>
  <si>
    <t>PG 3.2.2 Lisans Program Sayısı</t>
  </si>
  <si>
    <t>PG 3.2.3 Yüksek Lisans Program Sayısı</t>
  </si>
  <si>
    <t>PG 3.2.4 Doktora Program Sayısı</t>
  </si>
  <si>
    <t>PG 3.2.5 Disiplinlerarası Tezli Yüksek Lisans Program Sayısı</t>
  </si>
  <si>
    <t>PG 3.2.6 Disiplinlerarası Tezsiz Yüksek Lisans Program Sayısı</t>
  </si>
  <si>
    <t>PG 3.2.7 Disiplinlerarası Doktora Program Sayısı</t>
  </si>
  <si>
    <t>Hedef 3.3-Lisansüstü düzeyindeki programlarda öğrenci sayısını artırmak</t>
  </si>
  <si>
    <t>PG 3.3.1 Önlisans Programlarındaki Öğrenci Sayısı, %</t>
  </si>
  <si>
    <t>PG 3.3.2 Lisans Programlarındaki Öğrenci Sayısı, %</t>
  </si>
  <si>
    <t>PG 3.3.3 Yüksek Lisans Programlarındaki Öğrenci Sayısı, %</t>
  </si>
  <si>
    <t>PG 3.3.4 Doktora Programlarındaki Öğrenci Sayısı, %</t>
  </si>
  <si>
    <t>Hedef 3.4-Her eğitim-öğretim düzeyinde program müfredatlarının Bologna Kriterlerine uygun hale getirmek</t>
  </si>
  <si>
    <t>PG 3.4.1 Üniversitenin Web Sayfasından İzlenebilen, Program Bilgi Paketi Tamamlanmış her eğitim seviyesindeki Programı Sayısının Toplam Program Sayısına Oranı</t>
  </si>
  <si>
    <t>Hedef 3.5-Çiftdal ve Yandal yapan öğrenci sayısını artırmak</t>
  </si>
  <si>
    <t>PG 3.5.1 Çift ana dal yapan lisans/önlisans öğrenci sayısı</t>
  </si>
  <si>
    <t>PG 3.5.2 Yan dal yapan lisans öğrenci sayısı</t>
  </si>
  <si>
    <t>Hedef 3.6-Alanında istihdam edilen mezun sayısı ve niteliğini artırmak</t>
  </si>
  <si>
    <t>PG 3.6.1 İşe yerleşmiş mezun sayısı/toplam mezun sayısı (Lisans, Önlisans), %</t>
  </si>
  <si>
    <t>PG 3.6.2 Mezunların Kayıtlı Oldukları Programdan Memnuniyet Oranı (%)</t>
  </si>
  <si>
    <t>PG 3.6.3 İş dünyasının, mezunların yeterlilikleri ile ilgili memnuniyet oranı (%)</t>
  </si>
  <si>
    <t>Hedef 3.7-Eğitim-öğretim faaliyetlerin görev alan öğretim elemanlarının yetkinliğinin artırılması</t>
  </si>
  <si>
    <t>PG 3.7.1 Üniversite veya birimde eğiticilerin eğitimi programı kapsamında verilen eğitim sayısı</t>
  </si>
  <si>
    <t>PG 3.7.2 Üniversite veya akademik birimde eğiticilerin eğitimi programı kapsamında eğitim alan öğretim elemanı sayısı</t>
  </si>
  <si>
    <t>Hedef 3.8-Öğretim elemanı başına düşen öğrenci sayısını standartlara uygun hale getirmek</t>
  </si>
  <si>
    <t>PG 3.8.1 Lisans ve Lisansüstü Programların Öğrenci Sayısı / Öğretim Üyesi Sayısı</t>
  </si>
  <si>
    <t>PG 3.8.2 Önlisans Programların Öğrenci Sayısı/Öğretim Elemanı Sayısı</t>
  </si>
  <si>
    <t>PG 3.8.3 Ders veren kadrolu öğretim elemanlarının haftalık ders saati sayısının iki dönemlik ortalaması</t>
  </si>
  <si>
    <t>Yönetim ve Destek süreçlerinin iyileştirilmesi</t>
  </si>
  <si>
    <t>Hedef 6.10-Öğrencilere sunulan kariyer planlama faaliyetlerini artırmak</t>
  </si>
  <si>
    <t>PG 6.10.1 Kariyer Merkezi çalışmaları kapsamında öğrenci ve mezunlara yönelik gerçekleştirilen faaliyet sayısı</t>
  </si>
  <si>
    <t>PG 6.10.2 Kariyer Merkezi çalışmaları kapsamında öğrenci ve mezunlara yönelik gerçekleştirilen faaliyetlerden yararlanan sayısı</t>
  </si>
  <si>
    <t>Hedef 6.11-Engelsiz üniversite standartlarına ulaşmak</t>
  </si>
  <si>
    <t>PG 6.11.1 Üniversitenin engelsiz üniversite ödülü, engelsiz bayrak ödülü, engelsiz program nişanı ve engelli dostu ödülü sayısı</t>
  </si>
  <si>
    <t>Hedef 6.12-Yeşil ve çevreci üniversite standartlarına ulaşmak</t>
  </si>
  <si>
    <t>PG 6.12.1 Üniversitenin sıfır atık, yeşil kampüs ve çevrecilik alanlarında aldığı ödül sayısı</t>
  </si>
  <si>
    <t>Hedef 6.1-Üniversite bütçesini oluşturan Eğitim-Öğretim, Ar-Ge ve Toplumsal Katkı gelirlerinin arttırılması</t>
  </si>
  <si>
    <t>PG 6.1.1 Dış Kaynaklı Araştırma Projeleri gelirleri /Toplam Üniversite Gelirleri</t>
  </si>
  <si>
    <t>PG 6.1.2 Topluma Hizmet gelirleri / Toplam Üniversite Gelirleri</t>
  </si>
  <si>
    <t>PG 6.1.3 Diğer amaçlar için yapılan bağışlar / Toplam Üniversite Gelirleri</t>
  </si>
  <si>
    <t>Hedef 6.2-Üniversite bütçesini oluşturan Eğitim-Öğretim, Ar-Ge ve Toplumsal Katkı kapsamında ayrılan ödeneklerin arttırılması</t>
  </si>
  <si>
    <t>PG 6.2.1 Eğitim-Öğretime ayrılan ödenek miktarı / Toplam üniversite bütçesi</t>
  </si>
  <si>
    <t>PG 6.2.2 Ar-Ge için ayrılan ödenek miktarı / Toplam üniversite bütçesi</t>
  </si>
  <si>
    <t>PG 6.2.3 İç Destekli BAP için ayrılan ödenek miktarı/ Toplam üniversite bütçesi</t>
  </si>
  <si>
    <t>PG 6.2.4 Topluma Katkı Projeleri için ayrılan ödenek miktarı / Toplam üniversite bütçesi</t>
  </si>
  <si>
    <t>PG 6.2.5 Eğitim-Öğretime ve Ar-Ge için ayrılan yatırım ödeneği / Toplam üniversite bütçesi</t>
  </si>
  <si>
    <t>Hedef 6.3-Akademik ve idari personel sayısının artırılması</t>
  </si>
  <si>
    <t>PG 6.3.1 Kadrolu Öğretim Üyesi Sayısı/toplam öğretim üye sayısı</t>
  </si>
  <si>
    <t>PG 6.3.2 Kadrolu Öğretim Elemanı Sayısı/toplam öğretim elemanı sayısı</t>
  </si>
  <si>
    <t>PG 6.3.3 İdari Personel Sayısı</t>
  </si>
  <si>
    <t>Hedef 6.4-Ar-Ge ve Öğrenme kaynaklarının artırılması</t>
  </si>
  <si>
    <t>PG 6.4.1 Üniversite Merkez Kütüphanesinde Mevcut (Basılı) Kaynak Sayısı (x1000)</t>
  </si>
  <si>
    <t>PG 6.4.2 Öğrenci ve Öğretim elemanların yararlanacağı E-Kaynak Sayısı (x1000)</t>
  </si>
  <si>
    <t>PG 6.4.3 Üniversite Merkez Kütüphanesinde Mevcut (Basılı) Kaynak Sayısı/Toplam öğrenci sayısı</t>
  </si>
  <si>
    <t>PG 6.4.4 E-Kaynak Sayısı / Toplam öğrenci sayısı</t>
  </si>
  <si>
    <t>PG 6.4.5 Ar-Ge ve Öğrenme kaynakları için ayrılan ödenek bütçesi/Toplam üniversite bütçesi</t>
  </si>
  <si>
    <t>Hedef 6.5-Akademik, idari ve öğrencilere sunulan destek hizmetlerinde memnuniyet düzeyini artırmak</t>
  </si>
  <si>
    <t>PG 6.5.1 Akademik personel genel memnuniyet oranı (% olarak)</t>
  </si>
  <si>
    <t>PG 6.5.2 İdari personel genel memnuniyet oranı (% olarak)</t>
  </si>
  <si>
    <t>PG 6.5.3 Öğrenci genel memnuniyet oranı (% olarak)</t>
  </si>
  <si>
    <t>Hedef 6.6-Üniversiteye bağlı akademik birim sayısını artırmak</t>
  </si>
  <si>
    <t>PG 6.6.1 Fakülte Sayısı</t>
  </si>
  <si>
    <t>PG 6.6.2 Enstitü Sayısı</t>
  </si>
  <si>
    <t>PG 6.6.3 Yüksekokul Sayısı</t>
  </si>
  <si>
    <t>PG 6.6.4 Meslek Yüksekokul Sayısı</t>
  </si>
  <si>
    <t>PG 6.6.5 Araştırma ve Uygulama Merkez Sayısı</t>
  </si>
  <si>
    <t>Hedef 6.7-İdari personelin yetkinliğinin artırılmasına yönelik eğitim programları düzenlemek</t>
  </si>
  <si>
    <t>PG 6.7.1 İdari personele yönelik hizmet içi eğitim sayısı</t>
  </si>
  <si>
    <t>PG 6.7.2 İdari personele yönelik hizmet içi eğitimden yararlanan personel sayısı</t>
  </si>
  <si>
    <t>Hedef 6.8-Öğrenci topluluklarının sayısını ve faaliyetlerini artırmak</t>
  </si>
  <si>
    <t>PG 6.8.1 Öğrenci topluluk sayısı</t>
  </si>
  <si>
    <t>PG 6.8.2 Topluluklara kayıtlı öğrenci sayısı/toplam öğrenci sayısı</t>
  </si>
  <si>
    <t>PG 6.8.3 Topluluklar tarafından gerçekleştirilen faaliyet sayısı/topluluk sayısı</t>
  </si>
  <si>
    <t>PG 6.8.4 Gerçekleştirilen Topluluk Faaliyetleri harcaması/topluluk sayısı</t>
  </si>
  <si>
    <t>Hedef 6.9-Öğrencilere sunulan psikolojik ve rehberlik hizmet sayısının artırılması</t>
  </si>
  <si>
    <t>PG 6.9.1 Psikolojik ve rehberlik hizmet alan öğrenci sayısı</t>
  </si>
  <si>
    <t>PG 6.9.2. Öğrencilere yönelik düzenlenen psikolojik rehberlik hizmeti düzenlenen faaliyet sayısı</t>
  </si>
  <si>
    <t>PG 6.9.3 Öğrencilere yönelik düzenlenen psikolojik ve rehberlik hizmeti faaliyetlerden yararlanan öğrenci sayısı</t>
  </si>
  <si>
    <t xml:space="preserve"> </t>
  </si>
  <si>
    <t xml:space="preserve">2023 STRATEJİK PLAN PERFORMANS BAZLI DEĞERLENDİRME RAPORU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</si>
</sst>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rgb="FFFFFFFF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22"/>
      <name val="Calibri"/>
      <family val="2"/>
      <charset val="16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4">
    <xf numFmtId="0" fontId="0" fillId="0" borderId="0" xfId="0"/>
    <xf numFmtId="0" fontId="0" fillId="33" borderId="0" xfId="0" applyFill="1"/>
    <xf numFmtId="0" fontId="18" fillId="34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center" textRotation="90" wrapText="1"/>
    </xf>
    <xf numFmtId="0" fontId="14" fillId="35" borderId="10" xfId="0" applyFont="1" applyFill="1" applyBorder="1" applyAlignment="1">
      <alignment horizontal="center" textRotation="90" wrapText="1"/>
    </xf>
    <xf numFmtId="0" fontId="18" fillId="36" borderId="10" xfId="0" applyFont="1" applyFill="1" applyBorder="1" applyAlignment="1">
      <alignment horizontal="center" textRotation="90" wrapText="1"/>
    </xf>
    <xf numFmtId="0" fontId="19" fillId="37" borderId="10" xfId="0" applyFont="1" applyFill="1" applyBorder="1" applyAlignment="1">
      <alignment horizontal="center" textRotation="90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wrapText="1"/>
    </xf>
    <xf numFmtId="0" fontId="18" fillId="34" borderId="17" xfId="0" applyFont="1" applyFill="1" applyBorder="1" applyAlignment="1">
      <alignment horizontal="center" wrapText="1"/>
    </xf>
    <xf numFmtId="0" fontId="19" fillId="38" borderId="18" xfId="0" applyFont="1" applyFill="1" applyBorder="1" applyAlignment="1">
      <alignment horizontal="center" textRotation="90" wrapText="1"/>
    </xf>
    <xf numFmtId="0" fontId="0" fillId="33" borderId="20" xfId="0" applyFill="1" applyBorder="1"/>
    <xf numFmtId="0" fontId="0" fillId="33" borderId="17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0" fontId="0" fillId="33" borderId="28" xfId="0" applyFill="1" applyBorder="1" applyAlignment="1">
      <alignment wrapText="1"/>
    </xf>
    <xf numFmtId="0" fontId="0" fillId="35" borderId="10" xfId="0" applyFill="1" applyBorder="1" applyAlignment="1">
      <alignment vertical="center" wrapText="1"/>
    </xf>
    <xf numFmtId="0" fontId="0" fillId="35" borderId="28" xfId="0" applyFill="1" applyBorder="1" applyAlignment="1">
      <alignment vertical="center" wrapText="1"/>
    </xf>
    <xf numFmtId="0" fontId="0" fillId="35" borderId="0" xfId="0" applyFill="1"/>
    <xf numFmtId="0" fontId="0" fillId="33" borderId="11" xfId="0" applyFill="1" applyBorder="1" applyAlignment="1">
      <alignment vertical="center" wrapText="1"/>
    </xf>
    <xf numFmtId="0" fontId="18" fillId="39" borderId="10" xfId="0" applyFont="1" applyFill="1" applyBorder="1" applyAlignment="1">
      <alignment horizontal="center" textRotation="90" wrapText="1"/>
    </xf>
    <xf numFmtId="0" fontId="0" fillId="39" borderId="10" xfId="0" applyFill="1" applyBorder="1" applyAlignment="1">
      <alignment vertical="center" wrapText="1"/>
    </xf>
    <xf numFmtId="0" fontId="0" fillId="39" borderId="28" xfId="0" applyFill="1" applyBorder="1" applyAlignment="1">
      <alignment vertical="center" wrapText="1"/>
    </xf>
    <xf numFmtId="0" fontId="0" fillId="39" borderId="0" xfId="0" applyFill="1"/>
    <xf numFmtId="2" fontId="0" fillId="33" borderId="10" xfId="0" applyNumberFormat="1" applyFill="1" applyBorder="1" applyAlignment="1">
      <alignment vertical="center" wrapText="1"/>
    </xf>
    <xf numFmtId="2" fontId="0" fillId="35" borderId="10" xfId="0" applyNumberFormat="1" applyFill="1" applyBorder="1" applyAlignment="1">
      <alignment vertical="center" wrapText="1"/>
    </xf>
    <xf numFmtId="2" fontId="0" fillId="39" borderId="10" xfId="0" applyNumberFormat="1" applyFill="1" applyBorder="1" applyAlignment="1">
      <alignment vertical="center" wrapText="1"/>
    </xf>
    <xf numFmtId="2" fontId="0" fillId="33" borderId="24" xfId="0" applyNumberFormat="1" applyFill="1" applyBorder="1" applyAlignment="1">
      <alignment horizontal="center" vertical="center"/>
    </xf>
    <xf numFmtId="2" fontId="0" fillId="33" borderId="32" xfId="0" applyNumberFormat="1" applyFill="1" applyBorder="1" applyAlignment="1">
      <alignment horizontal="center" vertical="center"/>
    </xf>
    <xf numFmtId="2" fontId="0" fillId="33" borderId="33" xfId="0" applyNumberFormat="1" applyFill="1" applyBorder="1" applyAlignment="1">
      <alignment horizontal="center" vertical="center"/>
    </xf>
    <xf numFmtId="2" fontId="0" fillId="33" borderId="34" xfId="0" applyNumberFormat="1" applyFill="1" applyBorder="1" applyAlignment="1">
      <alignment horizontal="center" vertical="center"/>
    </xf>
    <xf numFmtId="164" fontId="0" fillId="33" borderId="32" xfId="0" applyNumberFormat="1" applyFill="1" applyBorder="1" applyAlignment="1">
      <alignment horizontal="center" vertical="center"/>
    </xf>
    <xf numFmtId="164" fontId="0" fillId="33" borderId="33" xfId="0" applyNumberFormat="1" applyFill="1" applyBorder="1" applyAlignment="1">
      <alignment horizontal="center" vertical="center"/>
    </xf>
    <xf numFmtId="164" fontId="0" fillId="33" borderId="34" xfId="0" applyNumberForma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1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9" xfId="0" applyFill="1" applyBorder="1" applyAlignment="1">
      <alignment vertical="center" wrapText="1"/>
    </xf>
    <xf numFmtId="0" fontId="0" fillId="33" borderId="31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2" fontId="0" fillId="33" borderId="29" xfId="0" applyNumberFormat="1" applyFill="1" applyBorder="1" applyAlignment="1">
      <alignment vertical="center" wrapText="1"/>
    </xf>
    <xf numFmtId="2" fontId="0" fillId="33" borderId="30" xfId="0" applyNumberFormat="1" applyFill="1" applyBorder="1" applyAlignment="1">
      <alignment vertical="center" wrapText="1"/>
    </xf>
    <xf numFmtId="2" fontId="0" fillId="33" borderId="31" xfId="0" applyNumberFormat="1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0" fontId="0" fillId="33" borderId="30" xfId="0" applyFill="1" applyBorder="1" applyAlignment="1">
      <alignment vertical="center" wrapText="1"/>
    </xf>
    <xf numFmtId="0" fontId="0" fillId="33" borderId="35" xfId="0" applyFill="1" applyBorder="1" applyAlignment="1">
      <alignment vertical="center" wrapText="1"/>
    </xf>
    <xf numFmtId="2" fontId="0" fillId="33" borderId="14" xfId="0" applyNumberFormat="1" applyFill="1" applyBorder="1" applyAlignment="1">
      <alignment vertical="center" wrapText="1"/>
    </xf>
    <xf numFmtId="2" fontId="0" fillId="33" borderId="15" xfId="0" applyNumberFormat="1" applyFill="1" applyBorder="1" applyAlignment="1">
      <alignment vertical="center" wrapText="1"/>
    </xf>
    <xf numFmtId="2" fontId="0" fillId="33" borderId="16" xfId="0" applyNumberFormat="1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9" borderId="14" xfId="0" applyFill="1" applyBorder="1" applyAlignment="1">
      <alignment vertical="center" wrapText="1"/>
    </xf>
    <xf numFmtId="0" fontId="0" fillId="39" borderId="15" xfId="0" applyFill="1" applyBorder="1" applyAlignment="1">
      <alignment vertical="center" wrapText="1"/>
    </xf>
    <xf numFmtId="0" fontId="0" fillId="39" borderId="16" xfId="0" applyFill="1" applyBorder="1" applyAlignment="1">
      <alignment vertical="center" wrapText="1"/>
    </xf>
    <xf numFmtId="0" fontId="19" fillId="38" borderId="19" xfId="0" applyFont="1" applyFill="1" applyBorder="1" applyAlignment="1">
      <alignment wrapText="1"/>
    </xf>
    <xf numFmtId="0" fontId="19" fillId="38" borderId="12" xfId="0" applyFont="1" applyFill="1" applyBorder="1" applyAlignment="1">
      <alignment wrapText="1"/>
    </xf>
    <xf numFmtId="0" fontId="19" fillId="38" borderId="13" xfId="0" applyFont="1" applyFill="1" applyBorder="1" applyAlignment="1">
      <alignment wrapText="1"/>
    </xf>
    <xf numFmtId="2" fontId="0" fillId="33" borderId="22" xfId="0" applyNumberFormat="1" applyFill="1" applyBorder="1" applyAlignment="1">
      <alignment vertical="center" wrapText="1"/>
    </xf>
    <xf numFmtId="2" fontId="0" fillId="33" borderId="24" xfId="0" applyNumberFormat="1" applyFill="1" applyBorder="1" applyAlignment="1">
      <alignment vertical="center" wrapText="1"/>
    </xf>
    <xf numFmtId="2" fontId="0" fillId="33" borderId="26" xfId="0" applyNumberFormat="1" applyFill="1" applyBorder="1" applyAlignment="1">
      <alignment vertical="center" wrapText="1"/>
    </xf>
    <xf numFmtId="0" fontId="0" fillId="0" borderId="36" xfId="0" applyBorder="1" applyAlignment="1">
      <alignment horizontal="center"/>
    </xf>
    <xf numFmtId="0" fontId="20" fillId="40" borderId="37" xfId="0" applyFont="1" applyFill="1" applyBorder="1" applyAlignment="1">
      <alignment horizontal="center"/>
    </xf>
    <xf numFmtId="0" fontId="20" fillId="40" borderId="38" xfId="0" applyFont="1" applyFill="1" applyBorder="1" applyAlignment="1">
      <alignment horizontal="center"/>
    </xf>
    <xf numFmtId="0" fontId="20" fillId="40" borderId="39" xfId="0" applyFont="1" applyFill="1" applyBorder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3"/>
  <sheetViews>
    <sheetView showGridLines="0" tabSelected="1" workbookViewId="0">
      <selection activeCell="J6" sqref="J6"/>
    </sheetView>
  </sheetViews>
  <sheetFormatPr defaultRowHeight="15" x14ac:dyDescent="0.25"/>
  <cols>
    <col min="1" max="2" width="46" customWidth="1"/>
    <col min="3" max="3" width="5" customWidth="1"/>
    <col min="4" max="4" width="4.5703125" customWidth="1"/>
    <col min="5" max="6" width="5" customWidth="1"/>
    <col min="7" max="7" width="6.28515625" customWidth="1"/>
    <col min="8" max="8" width="4.5703125" customWidth="1"/>
    <col min="9" max="9" width="7.42578125" customWidth="1"/>
    <col min="10" max="11" width="6.28515625" customWidth="1"/>
    <col min="12" max="12" width="4.5703125" customWidth="1"/>
    <col min="13" max="13" width="7.42578125" style="17" customWidth="1"/>
    <col min="14" max="14" width="7.42578125" customWidth="1"/>
    <col min="15" max="15" width="5" customWidth="1"/>
    <col min="16" max="16" width="6.28515625" customWidth="1"/>
    <col min="17" max="17" width="11.28515625" customWidth="1"/>
    <col min="18" max="18" width="7.42578125" customWidth="1"/>
    <col min="19" max="19" width="8.7109375" style="22" customWidth="1"/>
    <col min="20" max="22" width="7.42578125" customWidth="1"/>
    <col min="23" max="23" width="11.28515625" style="17" customWidth="1"/>
    <col min="24" max="24" width="11.28515625" customWidth="1"/>
    <col min="25" max="25" width="10" customWidth="1"/>
    <col min="26" max="26" width="9.7109375" customWidth="1"/>
  </cols>
  <sheetData>
    <row r="1" spans="1:26" ht="15.75" thickBot="1" x14ac:dyDescent="0.3"/>
    <row r="2" spans="1:26" ht="29.25" thickBot="1" x14ac:dyDescent="0.5">
      <c r="A2" s="61" t="s">
        <v>191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3"/>
    </row>
    <row r="3" spans="1:26" ht="24" customHeight="1" thickBot="1" x14ac:dyDescent="0.3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s="1" customFormat="1" ht="253.5" thickBot="1" x14ac:dyDescent="0.3">
      <c r="A4" s="9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4" t="s">
        <v>12</v>
      </c>
      <c r="N4" s="3" t="s">
        <v>3</v>
      </c>
      <c r="O4" s="3" t="s">
        <v>4</v>
      </c>
      <c r="P4" s="3" t="s">
        <v>5</v>
      </c>
      <c r="Q4" s="3" t="s">
        <v>6</v>
      </c>
      <c r="R4" s="3" t="s">
        <v>7</v>
      </c>
      <c r="S4" s="19" t="s">
        <v>8</v>
      </c>
      <c r="T4" s="3" t="s">
        <v>9</v>
      </c>
      <c r="U4" s="3" t="s">
        <v>10</v>
      </c>
      <c r="V4" s="3" t="s">
        <v>11</v>
      </c>
      <c r="W4" s="4" t="s">
        <v>13</v>
      </c>
      <c r="X4" s="5" t="s">
        <v>14</v>
      </c>
      <c r="Y4" s="6" t="s">
        <v>15</v>
      </c>
      <c r="Z4" s="10" t="s">
        <v>16</v>
      </c>
    </row>
    <row r="5" spans="1:26" s="1" customFormat="1" ht="15.75" thickBot="1" x14ac:dyDescent="0.3">
      <c r="A5" s="54" t="s">
        <v>17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6"/>
      <c r="Z5" s="11"/>
    </row>
    <row r="6" spans="1:26" s="1" customFormat="1" ht="45.75" thickBot="1" x14ac:dyDescent="0.3">
      <c r="A6" s="34" t="s">
        <v>18</v>
      </c>
      <c r="B6" s="7" t="s">
        <v>19</v>
      </c>
      <c r="C6" s="7">
        <v>40</v>
      </c>
      <c r="D6" s="8">
        <v>0</v>
      </c>
      <c r="E6" s="8">
        <v>75</v>
      </c>
      <c r="F6" s="8">
        <v>80</v>
      </c>
      <c r="G6" s="8">
        <v>70</v>
      </c>
      <c r="H6" s="8">
        <v>85</v>
      </c>
      <c r="I6" s="8">
        <v>0</v>
      </c>
      <c r="J6" s="8">
        <v>91</v>
      </c>
      <c r="K6" s="8">
        <v>90</v>
      </c>
      <c r="L6" s="8">
        <v>70</v>
      </c>
      <c r="M6" s="15">
        <v>80.14</v>
      </c>
      <c r="N6" s="7">
        <v>78.569999999999993</v>
      </c>
      <c r="O6" s="7">
        <v>50</v>
      </c>
      <c r="P6" s="7">
        <v>64.7</v>
      </c>
      <c r="Q6" s="7">
        <v>78.569999999999993</v>
      </c>
      <c r="R6" s="7">
        <v>88</v>
      </c>
      <c r="S6" s="20">
        <v>0</v>
      </c>
      <c r="T6" s="7">
        <v>96.4</v>
      </c>
      <c r="U6" s="7">
        <v>93.58</v>
      </c>
      <c r="V6" s="7">
        <v>69.97</v>
      </c>
      <c r="W6" s="15">
        <v>77.47</v>
      </c>
      <c r="X6" s="7">
        <v>96.67</v>
      </c>
      <c r="Y6" s="48">
        <v>95.57</v>
      </c>
      <c r="Z6" s="57">
        <f>(Y6+Y9+Y13+Y14+Y17+Y19)/7</f>
        <v>83.114285714285714</v>
      </c>
    </row>
    <row r="7" spans="1:26" s="1" customFormat="1" ht="45.75" thickBot="1" x14ac:dyDescent="0.3">
      <c r="A7" s="38"/>
      <c r="B7" s="7" t="s">
        <v>20</v>
      </c>
      <c r="C7" s="7">
        <v>40</v>
      </c>
      <c r="D7" s="8">
        <v>0</v>
      </c>
      <c r="E7" s="8">
        <v>75</v>
      </c>
      <c r="F7" s="8">
        <v>80</v>
      </c>
      <c r="G7" s="8">
        <v>70</v>
      </c>
      <c r="H7" s="8">
        <v>85</v>
      </c>
      <c r="I7" s="8">
        <v>0</v>
      </c>
      <c r="J7" s="8">
        <v>80</v>
      </c>
      <c r="K7" s="8">
        <v>85</v>
      </c>
      <c r="L7" s="8">
        <v>70</v>
      </c>
      <c r="M7" s="15">
        <v>77.86</v>
      </c>
      <c r="N7" s="7">
        <v>56.25</v>
      </c>
      <c r="O7" s="7">
        <v>60</v>
      </c>
      <c r="P7" s="7">
        <v>57.1</v>
      </c>
      <c r="Q7" s="7">
        <v>46.25</v>
      </c>
      <c r="R7" s="7">
        <v>80.2</v>
      </c>
      <c r="S7" s="20">
        <v>0</v>
      </c>
      <c r="T7" s="7">
        <v>85.17</v>
      </c>
      <c r="U7" s="7">
        <v>96.1</v>
      </c>
      <c r="V7" s="7">
        <v>87.3</v>
      </c>
      <c r="W7" s="15">
        <v>71.05</v>
      </c>
      <c r="X7" s="7">
        <v>91.25</v>
      </c>
      <c r="Y7" s="50"/>
      <c r="Z7" s="58"/>
    </row>
    <row r="8" spans="1:26" s="1" customFormat="1" ht="45.75" thickBot="1" x14ac:dyDescent="0.3">
      <c r="A8" s="35"/>
      <c r="B8" s="7" t="s">
        <v>21</v>
      </c>
      <c r="C8" s="7">
        <v>20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60</v>
      </c>
      <c r="J8" s="8">
        <v>0</v>
      </c>
      <c r="K8" s="8">
        <v>0</v>
      </c>
      <c r="L8" s="8">
        <v>0</v>
      </c>
      <c r="M8" s="15">
        <v>60</v>
      </c>
      <c r="N8" s="7"/>
      <c r="O8" s="7"/>
      <c r="P8" s="7"/>
      <c r="Q8" s="7"/>
      <c r="R8" s="7"/>
      <c r="S8" s="20">
        <v>61.2</v>
      </c>
      <c r="T8" s="7"/>
      <c r="U8" s="7"/>
      <c r="V8" s="7"/>
      <c r="W8" s="15">
        <v>61.2</v>
      </c>
      <c r="X8" s="7">
        <v>102</v>
      </c>
      <c r="Y8" s="49"/>
      <c r="Z8" s="58"/>
    </row>
    <row r="9" spans="1:26" s="1" customFormat="1" ht="45.75" thickBot="1" x14ac:dyDescent="0.3">
      <c r="A9" s="34" t="s">
        <v>22</v>
      </c>
      <c r="B9" s="7" t="s">
        <v>23</v>
      </c>
      <c r="C9" s="7">
        <v>40</v>
      </c>
      <c r="D9" s="8">
        <v>0</v>
      </c>
      <c r="E9" s="8">
        <v>2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15">
        <v>2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20"/>
      <c r="T9" s="7">
        <v>0</v>
      </c>
      <c r="U9" s="7">
        <v>0</v>
      </c>
      <c r="V9" s="7">
        <v>0</v>
      </c>
      <c r="W9" s="15">
        <v>0</v>
      </c>
      <c r="X9" s="7">
        <v>0</v>
      </c>
      <c r="Y9" s="48">
        <v>110</v>
      </c>
      <c r="Z9" s="58"/>
    </row>
    <row r="10" spans="1:26" s="1" customFormat="1" ht="30.75" thickBot="1" x14ac:dyDescent="0.3">
      <c r="A10" s="38"/>
      <c r="B10" s="7" t="s">
        <v>24</v>
      </c>
      <c r="C10" s="7">
        <v>30</v>
      </c>
      <c r="D10" s="8">
        <v>0</v>
      </c>
      <c r="E10" s="8">
        <v>1</v>
      </c>
      <c r="F10" s="8">
        <v>0</v>
      </c>
      <c r="G10" s="8">
        <v>0</v>
      </c>
      <c r="H10" s="8">
        <v>0</v>
      </c>
      <c r="I10" s="8">
        <v>0</v>
      </c>
      <c r="J10" s="8">
        <v>1</v>
      </c>
      <c r="K10" s="8">
        <v>0</v>
      </c>
      <c r="L10" s="8">
        <v>0</v>
      </c>
      <c r="M10" s="15">
        <v>2</v>
      </c>
      <c r="N10" s="7">
        <v>0</v>
      </c>
      <c r="O10" s="7">
        <v>1</v>
      </c>
      <c r="P10" s="7"/>
      <c r="Q10" s="7"/>
      <c r="R10" s="7">
        <v>0</v>
      </c>
      <c r="S10" s="20"/>
      <c r="T10" s="7">
        <v>1</v>
      </c>
      <c r="U10" s="7"/>
      <c r="V10" s="7"/>
      <c r="W10" s="15">
        <v>2</v>
      </c>
      <c r="X10" s="7">
        <v>100</v>
      </c>
      <c r="Y10" s="50"/>
      <c r="Z10" s="58"/>
    </row>
    <row r="11" spans="1:26" s="1" customFormat="1" ht="15.75" thickBot="1" x14ac:dyDescent="0.3">
      <c r="A11" s="35"/>
      <c r="B11" s="7" t="s">
        <v>25</v>
      </c>
      <c r="C11" s="7">
        <v>30</v>
      </c>
      <c r="D11" s="8">
        <v>0</v>
      </c>
      <c r="E11" s="8">
        <v>2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8">
        <v>0</v>
      </c>
      <c r="L11" s="8">
        <v>0</v>
      </c>
      <c r="M11" s="15">
        <v>3</v>
      </c>
      <c r="N11" s="7">
        <v>0</v>
      </c>
      <c r="O11" s="7">
        <v>2</v>
      </c>
      <c r="P11" s="7"/>
      <c r="Q11" s="7"/>
      <c r="R11" s="7">
        <v>4</v>
      </c>
      <c r="S11" s="20"/>
      <c r="T11" s="7">
        <v>2</v>
      </c>
      <c r="U11" s="7"/>
      <c r="V11" s="7"/>
      <c r="W11" s="15">
        <v>8</v>
      </c>
      <c r="X11" s="7">
        <v>266.67</v>
      </c>
      <c r="Y11" s="49"/>
      <c r="Z11" s="58"/>
    </row>
    <row r="12" spans="1:26" s="1" customFormat="1" ht="45.75" thickBot="1" x14ac:dyDescent="0.3">
      <c r="A12" s="12" t="s">
        <v>26</v>
      </c>
      <c r="B12" s="7" t="s">
        <v>27</v>
      </c>
      <c r="C12" s="7">
        <v>100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5">
        <v>0</v>
      </c>
      <c r="N12" s="7"/>
      <c r="O12" s="7"/>
      <c r="P12" s="7"/>
      <c r="Q12" s="7"/>
      <c r="R12" s="7"/>
      <c r="S12" s="20"/>
      <c r="T12" s="7"/>
      <c r="U12" s="7"/>
      <c r="V12" s="7"/>
      <c r="W12" s="15"/>
      <c r="X12" s="7"/>
      <c r="Y12" s="7" t="s">
        <v>190</v>
      </c>
      <c r="Z12" s="58"/>
    </row>
    <row r="13" spans="1:26" s="1" customFormat="1" ht="60.75" thickBot="1" x14ac:dyDescent="0.3">
      <c r="A13" s="12" t="s">
        <v>28</v>
      </c>
      <c r="B13" s="7" t="s">
        <v>29</v>
      </c>
      <c r="C13" s="7">
        <v>100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1</v>
      </c>
      <c r="K13" s="8">
        <v>0</v>
      </c>
      <c r="L13" s="8">
        <v>0</v>
      </c>
      <c r="M13" s="15">
        <v>1</v>
      </c>
      <c r="N13" s="7">
        <v>0</v>
      </c>
      <c r="O13" s="7">
        <v>0</v>
      </c>
      <c r="P13" s="7">
        <v>0</v>
      </c>
      <c r="Q13" s="7">
        <v>1</v>
      </c>
      <c r="R13" s="7">
        <v>0</v>
      </c>
      <c r="S13" s="20"/>
      <c r="T13" s="7">
        <v>0</v>
      </c>
      <c r="U13" s="7">
        <v>0</v>
      </c>
      <c r="V13" s="7">
        <v>0</v>
      </c>
      <c r="W13" s="15">
        <v>1</v>
      </c>
      <c r="X13" s="7">
        <v>100</v>
      </c>
      <c r="Y13" s="7">
        <v>100</v>
      </c>
      <c r="Z13" s="58"/>
    </row>
    <row r="14" spans="1:26" s="1" customFormat="1" ht="45.75" thickBot="1" x14ac:dyDescent="0.3">
      <c r="A14" s="34" t="s">
        <v>30</v>
      </c>
      <c r="B14" s="7" t="s">
        <v>31</v>
      </c>
      <c r="C14" s="7">
        <v>60</v>
      </c>
      <c r="D14" s="8">
        <v>0</v>
      </c>
      <c r="E14" s="8">
        <v>3</v>
      </c>
      <c r="F14" s="8">
        <v>4</v>
      </c>
      <c r="G14" s="8">
        <v>5</v>
      </c>
      <c r="H14" s="8">
        <v>0</v>
      </c>
      <c r="I14" s="8">
        <v>3</v>
      </c>
      <c r="J14" s="8">
        <v>6</v>
      </c>
      <c r="K14" s="8">
        <v>2</v>
      </c>
      <c r="L14" s="8">
        <v>3</v>
      </c>
      <c r="M14" s="15">
        <v>26</v>
      </c>
      <c r="N14" s="7">
        <v>5</v>
      </c>
      <c r="O14" s="7">
        <v>3</v>
      </c>
      <c r="P14" s="7">
        <v>2</v>
      </c>
      <c r="Q14" s="7">
        <v>5</v>
      </c>
      <c r="R14" s="7">
        <v>4</v>
      </c>
      <c r="S14" s="20">
        <v>4</v>
      </c>
      <c r="T14" s="7">
        <v>6</v>
      </c>
      <c r="U14" s="7">
        <v>2</v>
      </c>
      <c r="V14" s="7">
        <v>3</v>
      </c>
      <c r="W14" s="15">
        <v>34</v>
      </c>
      <c r="X14" s="7">
        <v>130.77000000000001</v>
      </c>
      <c r="Y14" s="48">
        <v>151.22999999999999</v>
      </c>
      <c r="Z14" s="58"/>
    </row>
    <row r="15" spans="1:26" s="1" customFormat="1" ht="45.75" thickBot="1" x14ac:dyDescent="0.3">
      <c r="A15" s="38"/>
      <c r="B15" s="7" t="s">
        <v>32</v>
      </c>
      <c r="C15" s="7">
        <v>20</v>
      </c>
      <c r="D15" s="8">
        <v>0</v>
      </c>
      <c r="E15" s="8">
        <v>2</v>
      </c>
      <c r="F15" s="8">
        <v>2</v>
      </c>
      <c r="G15" s="8">
        <v>2</v>
      </c>
      <c r="H15" s="8">
        <v>0</v>
      </c>
      <c r="I15" s="8">
        <v>4</v>
      </c>
      <c r="J15" s="8">
        <v>2</v>
      </c>
      <c r="K15" s="8">
        <v>3</v>
      </c>
      <c r="L15" s="8">
        <v>2</v>
      </c>
      <c r="M15" s="15">
        <v>17</v>
      </c>
      <c r="N15" s="7">
        <v>4</v>
      </c>
      <c r="O15" s="7">
        <v>2</v>
      </c>
      <c r="P15" s="7">
        <v>2</v>
      </c>
      <c r="Q15" s="7">
        <v>2</v>
      </c>
      <c r="R15" s="7">
        <v>2</v>
      </c>
      <c r="S15" s="20">
        <v>4</v>
      </c>
      <c r="T15" s="7">
        <v>2</v>
      </c>
      <c r="U15" s="7">
        <v>3</v>
      </c>
      <c r="V15" s="7">
        <v>2</v>
      </c>
      <c r="W15" s="15">
        <v>23</v>
      </c>
      <c r="X15" s="7">
        <v>135.29</v>
      </c>
      <c r="Y15" s="50"/>
      <c r="Z15" s="58"/>
    </row>
    <row r="16" spans="1:26" s="1" customFormat="1" ht="60.75" thickBot="1" x14ac:dyDescent="0.3">
      <c r="A16" s="35"/>
      <c r="B16" s="7" t="s">
        <v>33</v>
      </c>
      <c r="C16" s="7">
        <v>20</v>
      </c>
      <c r="D16" s="8">
        <v>0</v>
      </c>
      <c r="E16" s="8">
        <v>1</v>
      </c>
      <c r="F16" s="8">
        <v>1</v>
      </c>
      <c r="G16" s="8">
        <v>1</v>
      </c>
      <c r="H16" s="8">
        <v>0</v>
      </c>
      <c r="I16" s="8">
        <v>1</v>
      </c>
      <c r="J16" s="8">
        <v>1</v>
      </c>
      <c r="K16" s="8">
        <v>1</v>
      </c>
      <c r="L16" s="8">
        <v>1</v>
      </c>
      <c r="M16" s="15">
        <v>7</v>
      </c>
      <c r="N16" s="7">
        <v>4</v>
      </c>
      <c r="O16" s="7">
        <v>4</v>
      </c>
      <c r="P16" s="7">
        <v>1</v>
      </c>
      <c r="Q16" s="7">
        <v>2</v>
      </c>
      <c r="R16" s="7">
        <v>1</v>
      </c>
      <c r="S16" s="20">
        <v>1</v>
      </c>
      <c r="T16" s="7">
        <v>1</v>
      </c>
      <c r="U16" s="7">
        <v>1</v>
      </c>
      <c r="V16" s="7">
        <v>1</v>
      </c>
      <c r="W16" s="15">
        <v>16</v>
      </c>
      <c r="X16" s="7">
        <v>228.57</v>
      </c>
      <c r="Y16" s="49"/>
      <c r="Z16" s="58"/>
    </row>
    <row r="17" spans="1:26" s="1" customFormat="1" ht="60.75" thickBot="1" x14ac:dyDescent="0.3">
      <c r="A17" s="12" t="s">
        <v>34</v>
      </c>
      <c r="B17" s="7" t="s">
        <v>35</v>
      </c>
      <c r="C17" s="7">
        <v>100</v>
      </c>
      <c r="D17" s="8">
        <v>0</v>
      </c>
      <c r="E17" s="8">
        <v>1</v>
      </c>
      <c r="F17" s="8">
        <v>1</v>
      </c>
      <c r="G17" s="8">
        <v>1</v>
      </c>
      <c r="H17" s="8">
        <v>0</v>
      </c>
      <c r="I17" s="8">
        <v>1</v>
      </c>
      <c r="J17" s="8">
        <v>1</v>
      </c>
      <c r="K17" s="8">
        <v>1</v>
      </c>
      <c r="L17" s="8">
        <v>2</v>
      </c>
      <c r="M17" s="15">
        <v>8</v>
      </c>
      <c r="N17" s="7">
        <v>1</v>
      </c>
      <c r="O17" s="7">
        <v>1</v>
      </c>
      <c r="P17" s="7">
        <v>1</v>
      </c>
      <c r="Q17" s="7">
        <v>1</v>
      </c>
      <c r="R17" s="7">
        <v>1</v>
      </c>
      <c r="S17" s="20">
        <v>1</v>
      </c>
      <c r="T17" s="7">
        <v>1</v>
      </c>
      <c r="U17" s="7">
        <v>1</v>
      </c>
      <c r="V17" s="7">
        <v>2</v>
      </c>
      <c r="W17" s="15">
        <v>10</v>
      </c>
      <c r="X17" s="7">
        <v>125</v>
      </c>
      <c r="Y17" s="7">
        <v>125</v>
      </c>
      <c r="Z17" s="58"/>
    </row>
    <row r="18" spans="1:26" s="1" customFormat="1" ht="45.75" thickBot="1" x14ac:dyDescent="0.3">
      <c r="A18" s="12" t="s">
        <v>36</v>
      </c>
      <c r="B18" s="7" t="s">
        <v>37</v>
      </c>
      <c r="C18" s="7">
        <v>100</v>
      </c>
      <c r="D18" s="8">
        <v>0</v>
      </c>
      <c r="E18" s="8">
        <v>2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15">
        <v>2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20"/>
      <c r="T18" s="7">
        <v>0</v>
      </c>
      <c r="U18" s="7">
        <v>0</v>
      </c>
      <c r="V18" s="7">
        <v>0</v>
      </c>
      <c r="W18" s="15">
        <v>0</v>
      </c>
      <c r="X18" s="7">
        <v>0</v>
      </c>
      <c r="Y18" s="7">
        <v>0</v>
      </c>
      <c r="Z18" s="58"/>
    </row>
    <row r="19" spans="1:26" s="1" customFormat="1" ht="45.75" thickBot="1" x14ac:dyDescent="0.3">
      <c r="A19" s="34" t="s">
        <v>38</v>
      </c>
      <c r="B19" s="7" t="s">
        <v>39</v>
      </c>
      <c r="C19" s="7">
        <v>80</v>
      </c>
      <c r="D19" s="8">
        <v>0</v>
      </c>
      <c r="E19" s="8">
        <v>0</v>
      </c>
      <c r="F19" s="8">
        <v>0</v>
      </c>
      <c r="G19" s="8">
        <v>1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15">
        <v>1</v>
      </c>
      <c r="N19" s="7"/>
      <c r="O19" s="7">
        <v>0</v>
      </c>
      <c r="P19" s="7"/>
      <c r="Q19" s="7">
        <v>0</v>
      </c>
      <c r="R19" s="7">
        <v>0</v>
      </c>
      <c r="S19" s="20"/>
      <c r="T19" s="7"/>
      <c r="U19" s="7">
        <v>0</v>
      </c>
      <c r="V19" s="7"/>
      <c r="W19" s="15">
        <v>0</v>
      </c>
      <c r="X19" s="7">
        <v>0</v>
      </c>
      <c r="Y19" s="48">
        <v>0</v>
      </c>
      <c r="Z19" s="58"/>
    </row>
    <row r="20" spans="1:26" s="1" customFormat="1" ht="45.75" thickBot="1" x14ac:dyDescent="0.3">
      <c r="A20" s="35"/>
      <c r="B20" s="7" t="s">
        <v>40</v>
      </c>
      <c r="C20" s="7">
        <v>20</v>
      </c>
      <c r="D20" s="8">
        <v>0</v>
      </c>
      <c r="E20" s="8">
        <v>0</v>
      </c>
      <c r="F20" s="8">
        <v>0</v>
      </c>
      <c r="G20" s="8">
        <v>20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15">
        <v>20</v>
      </c>
      <c r="N20" s="7"/>
      <c r="O20" s="7">
        <v>0</v>
      </c>
      <c r="P20" s="7"/>
      <c r="Q20" s="7">
        <v>0</v>
      </c>
      <c r="R20" s="7">
        <v>0</v>
      </c>
      <c r="S20" s="20"/>
      <c r="T20" s="7">
        <v>0</v>
      </c>
      <c r="U20" s="7">
        <v>0</v>
      </c>
      <c r="V20" s="7"/>
      <c r="W20" s="15">
        <v>0</v>
      </c>
      <c r="X20" s="7">
        <v>0</v>
      </c>
      <c r="Y20" s="49"/>
      <c r="Z20" s="59"/>
    </row>
    <row r="21" spans="1:26" s="1" customFormat="1" ht="15.75" thickBot="1" x14ac:dyDescent="0.3">
      <c r="A21" s="54" t="s">
        <v>41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6"/>
      <c r="Z21" s="11"/>
    </row>
    <row r="22" spans="1:26" s="1" customFormat="1" ht="30.75" thickBot="1" x14ac:dyDescent="0.3">
      <c r="A22" s="12" t="s">
        <v>42</v>
      </c>
      <c r="B22" s="7" t="s">
        <v>43</v>
      </c>
      <c r="C22" s="7">
        <v>100</v>
      </c>
      <c r="D22" s="8">
        <v>0</v>
      </c>
      <c r="E22" s="8">
        <v>1</v>
      </c>
      <c r="F22" s="8">
        <v>0</v>
      </c>
      <c r="G22" s="8">
        <v>2</v>
      </c>
      <c r="H22" s="8">
        <v>0</v>
      </c>
      <c r="I22" s="8">
        <v>0</v>
      </c>
      <c r="J22" s="8">
        <v>4</v>
      </c>
      <c r="K22" s="8">
        <v>5</v>
      </c>
      <c r="L22" s="8">
        <v>0</v>
      </c>
      <c r="M22" s="15">
        <v>12</v>
      </c>
      <c r="N22" s="7">
        <v>2</v>
      </c>
      <c r="O22" s="7">
        <v>0</v>
      </c>
      <c r="P22" s="7">
        <v>0</v>
      </c>
      <c r="Q22" s="7">
        <v>3</v>
      </c>
      <c r="R22" s="7">
        <v>0</v>
      </c>
      <c r="S22" s="20"/>
      <c r="T22" s="7">
        <v>5</v>
      </c>
      <c r="U22" s="7">
        <v>0</v>
      </c>
      <c r="V22" s="7">
        <v>0</v>
      </c>
      <c r="W22" s="15">
        <v>10</v>
      </c>
      <c r="X22" s="7">
        <v>83.33</v>
      </c>
      <c r="Y22" s="7">
        <v>83.33</v>
      </c>
      <c r="Z22" s="26">
        <f>AVERAGE(Y22:Y29)</f>
        <v>133.25749999999999</v>
      </c>
    </row>
    <row r="23" spans="1:26" s="1" customFormat="1" ht="45.75" thickBot="1" x14ac:dyDescent="0.3">
      <c r="A23" s="12" t="s">
        <v>44</v>
      </c>
      <c r="B23" s="7" t="s">
        <v>45</v>
      </c>
      <c r="C23" s="7">
        <v>100</v>
      </c>
      <c r="D23" s="8">
        <v>0</v>
      </c>
      <c r="E23" s="8">
        <v>1</v>
      </c>
      <c r="F23" s="8">
        <v>0</v>
      </c>
      <c r="G23" s="8">
        <v>5</v>
      </c>
      <c r="H23" s="8">
        <v>0</v>
      </c>
      <c r="I23" s="8">
        <v>0</v>
      </c>
      <c r="J23" s="8">
        <v>2</v>
      </c>
      <c r="K23" s="8">
        <v>5</v>
      </c>
      <c r="L23" s="8">
        <v>1</v>
      </c>
      <c r="M23" s="15">
        <v>14</v>
      </c>
      <c r="N23" s="7">
        <v>2</v>
      </c>
      <c r="O23" s="7">
        <v>3</v>
      </c>
      <c r="P23" s="7">
        <v>0</v>
      </c>
      <c r="Q23" s="7">
        <v>1</v>
      </c>
      <c r="R23" s="7">
        <v>0</v>
      </c>
      <c r="S23" s="20"/>
      <c r="T23" s="7">
        <v>3</v>
      </c>
      <c r="U23" s="7">
        <v>5</v>
      </c>
      <c r="V23" s="7">
        <v>1</v>
      </c>
      <c r="W23" s="15">
        <v>15</v>
      </c>
      <c r="X23" s="7">
        <v>107.14</v>
      </c>
      <c r="Y23" s="7">
        <v>107.14</v>
      </c>
      <c r="Z23" s="26"/>
    </row>
    <row r="24" spans="1:26" s="1" customFormat="1" ht="30.75" thickBot="1" x14ac:dyDescent="0.3">
      <c r="A24" s="34" t="s">
        <v>46</v>
      </c>
      <c r="B24" s="7" t="s">
        <v>47</v>
      </c>
      <c r="C24" s="7">
        <v>30</v>
      </c>
      <c r="D24" s="8">
        <v>0</v>
      </c>
      <c r="E24" s="8">
        <v>1</v>
      </c>
      <c r="F24" s="8">
        <v>0</v>
      </c>
      <c r="G24" s="8">
        <v>9</v>
      </c>
      <c r="H24" s="8">
        <v>0</v>
      </c>
      <c r="I24" s="8">
        <v>0</v>
      </c>
      <c r="J24" s="8">
        <v>2</v>
      </c>
      <c r="K24" s="8">
        <v>5</v>
      </c>
      <c r="L24" s="8">
        <v>0</v>
      </c>
      <c r="M24" s="15">
        <v>17</v>
      </c>
      <c r="N24" s="7">
        <v>5</v>
      </c>
      <c r="O24" s="7">
        <v>0</v>
      </c>
      <c r="P24" s="7">
        <v>0</v>
      </c>
      <c r="Q24" s="7">
        <v>1</v>
      </c>
      <c r="R24" s="7">
        <v>0</v>
      </c>
      <c r="S24" s="20"/>
      <c r="T24" s="7">
        <v>1</v>
      </c>
      <c r="U24" s="7">
        <v>4</v>
      </c>
      <c r="V24" s="7">
        <v>0</v>
      </c>
      <c r="W24" s="15">
        <v>11</v>
      </c>
      <c r="X24" s="7">
        <v>64.709999999999994</v>
      </c>
      <c r="Y24" s="48">
        <v>103.2</v>
      </c>
      <c r="Z24" s="26"/>
    </row>
    <row r="25" spans="1:26" s="1" customFormat="1" ht="30.75" thickBot="1" x14ac:dyDescent="0.3">
      <c r="A25" s="38"/>
      <c r="B25" s="7" t="s">
        <v>48</v>
      </c>
      <c r="C25" s="7">
        <v>40</v>
      </c>
      <c r="D25" s="8">
        <v>0</v>
      </c>
      <c r="E25" s="8">
        <v>1</v>
      </c>
      <c r="F25" s="8">
        <v>0</v>
      </c>
      <c r="G25" s="8">
        <v>4</v>
      </c>
      <c r="H25" s="8">
        <v>0</v>
      </c>
      <c r="I25" s="8">
        <v>0</v>
      </c>
      <c r="J25" s="8">
        <v>3</v>
      </c>
      <c r="K25" s="8">
        <v>2</v>
      </c>
      <c r="L25" s="8">
        <v>1</v>
      </c>
      <c r="M25" s="15">
        <v>11</v>
      </c>
      <c r="N25" s="7">
        <v>7</v>
      </c>
      <c r="O25" s="7">
        <v>0</v>
      </c>
      <c r="P25" s="7">
        <v>0</v>
      </c>
      <c r="Q25" s="7">
        <v>2</v>
      </c>
      <c r="R25" s="7">
        <v>0</v>
      </c>
      <c r="S25" s="20"/>
      <c r="T25" s="7">
        <v>5</v>
      </c>
      <c r="U25" s="7">
        <v>3</v>
      </c>
      <c r="V25" s="7">
        <v>1</v>
      </c>
      <c r="W25" s="15">
        <v>18</v>
      </c>
      <c r="X25" s="7">
        <v>163.63999999999999</v>
      </c>
      <c r="Y25" s="50"/>
      <c r="Z25" s="26"/>
    </row>
    <row r="26" spans="1:26" s="1" customFormat="1" ht="30.75" thickBot="1" x14ac:dyDescent="0.3">
      <c r="A26" s="35"/>
      <c r="B26" s="7" t="s">
        <v>49</v>
      </c>
      <c r="C26" s="7">
        <v>30</v>
      </c>
      <c r="D26" s="8">
        <v>0</v>
      </c>
      <c r="E26" s="8">
        <v>1</v>
      </c>
      <c r="F26" s="8">
        <v>1</v>
      </c>
      <c r="G26" s="8">
        <v>10</v>
      </c>
      <c r="H26" s="8">
        <v>0</v>
      </c>
      <c r="I26" s="8">
        <v>0</v>
      </c>
      <c r="J26" s="8">
        <v>1</v>
      </c>
      <c r="K26" s="8">
        <v>5</v>
      </c>
      <c r="L26" s="8">
        <v>0</v>
      </c>
      <c r="M26" s="15">
        <v>18</v>
      </c>
      <c r="N26" s="7">
        <v>0</v>
      </c>
      <c r="O26" s="7">
        <v>0</v>
      </c>
      <c r="P26" s="7">
        <v>1</v>
      </c>
      <c r="Q26" s="7">
        <v>2</v>
      </c>
      <c r="R26" s="7">
        <v>0</v>
      </c>
      <c r="S26" s="20"/>
      <c r="T26" s="7">
        <v>5</v>
      </c>
      <c r="U26" s="7">
        <v>3</v>
      </c>
      <c r="V26" s="7">
        <v>0</v>
      </c>
      <c r="W26" s="15">
        <v>11</v>
      </c>
      <c r="X26" s="7">
        <v>61.11</v>
      </c>
      <c r="Y26" s="49"/>
      <c r="Z26" s="26"/>
    </row>
    <row r="27" spans="1:26" s="1" customFormat="1" ht="30.75" thickBot="1" x14ac:dyDescent="0.3">
      <c r="A27" s="34" t="s">
        <v>50</v>
      </c>
      <c r="B27" s="7" t="s">
        <v>51</v>
      </c>
      <c r="C27" s="7">
        <v>50</v>
      </c>
      <c r="D27" s="8">
        <v>0</v>
      </c>
      <c r="E27" s="8">
        <v>0</v>
      </c>
      <c r="F27" s="8">
        <v>1</v>
      </c>
      <c r="G27" s="8">
        <v>5</v>
      </c>
      <c r="H27" s="8">
        <v>0</v>
      </c>
      <c r="I27" s="8">
        <v>15</v>
      </c>
      <c r="J27" s="8">
        <v>3</v>
      </c>
      <c r="K27" s="8">
        <v>0</v>
      </c>
      <c r="L27" s="8">
        <v>0</v>
      </c>
      <c r="M27" s="15">
        <v>24</v>
      </c>
      <c r="N27" s="7">
        <v>0</v>
      </c>
      <c r="O27" s="7"/>
      <c r="P27" s="7">
        <v>0</v>
      </c>
      <c r="Q27" s="7">
        <v>0</v>
      </c>
      <c r="R27" s="7"/>
      <c r="S27" s="20">
        <v>29</v>
      </c>
      <c r="T27" s="7">
        <v>10</v>
      </c>
      <c r="U27" s="7"/>
      <c r="V27" s="7">
        <v>0</v>
      </c>
      <c r="W27" s="15">
        <v>39</v>
      </c>
      <c r="X27" s="7">
        <v>162.5</v>
      </c>
      <c r="Y27" s="48">
        <v>239.36</v>
      </c>
      <c r="Z27" s="26"/>
    </row>
    <row r="28" spans="1:26" s="1" customFormat="1" ht="30.75" thickBot="1" x14ac:dyDescent="0.3">
      <c r="A28" s="38"/>
      <c r="B28" s="7" t="s">
        <v>52</v>
      </c>
      <c r="C28" s="7">
        <v>50</v>
      </c>
      <c r="D28" s="8">
        <v>0</v>
      </c>
      <c r="E28" s="8">
        <v>0</v>
      </c>
      <c r="F28" s="8">
        <v>90</v>
      </c>
      <c r="G28" s="8">
        <v>40</v>
      </c>
      <c r="H28" s="8">
        <v>0</v>
      </c>
      <c r="I28" s="8">
        <v>150</v>
      </c>
      <c r="J28" s="8">
        <v>90</v>
      </c>
      <c r="K28" s="8">
        <v>0</v>
      </c>
      <c r="L28" s="8">
        <v>0</v>
      </c>
      <c r="M28" s="15">
        <v>370</v>
      </c>
      <c r="N28" s="7">
        <v>0</v>
      </c>
      <c r="O28" s="7"/>
      <c r="P28" s="7">
        <v>0</v>
      </c>
      <c r="Q28" s="7">
        <v>16</v>
      </c>
      <c r="R28" s="7"/>
      <c r="S28" s="20">
        <v>1010</v>
      </c>
      <c r="T28" s="7">
        <v>144</v>
      </c>
      <c r="U28" s="7">
        <v>0</v>
      </c>
      <c r="V28" s="7">
        <v>0</v>
      </c>
      <c r="W28" s="15">
        <v>1170</v>
      </c>
      <c r="X28" s="7">
        <v>316.22000000000003</v>
      </c>
      <c r="Y28" s="50"/>
      <c r="Z28" s="26"/>
    </row>
    <row r="29" spans="1:26" s="1" customFormat="1" ht="30.75" thickBot="1" x14ac:dyDescent="0.3">
      <c r="A29" s="35"/>
      <c r="B29" s="7" t="s">
        <v>53</v>
      </c>
      <c r="C29" s="7">
        <v>0</v>
      </c>
      <c r="D29" s="8">
        <v>0</v>
      </c>
      <c r="E29" s="8">
        <v>0</v>
      </c>
      <c r="F29" s="8">
        <v>20</v>
      </c>
      <c r="G29" s="8">
        <v>100</v>
      </c>
      <c r="H29" s="8">
        <v>0</v>
      </c>
      <c r="I29" s="8">
        <v>0</v>
      </c>
      <c r="J29" s="8">
        <v>30</v>
      </c>
      <c r="K29" s="8">
        <v>0</v>
      </c>
      <c r="L29" s="8">
        <v>0</v>
      </c>
      <c r="M29" s="15">
        <v>150</v>
      </c>
      <c r="N29" s="7">
        <v>0</v>
      </c>
      <c r="O29" s="7"/>
      <c r="P29" s="7">
        <v>0</v>
      </c>
      <c r="Q29" s="7">
        <v>114</v>
      </c>
      <c r="R29" s="7"/>
      <c r="S29" s="20">
        <v>4800</v>
      </c>
      <c r="T29" s="7">
        <v>71</v>
      </c>
      <c r="U29" s="7">
        <v>0</v>
      </c>
      <c r="V29" s="7">
        <v>0</v>
      </c>
      <c r="W29" s="15">
        <v>4985</v>
      </c>
      <c r="X29" s="7">
        <v>3323.33</v>
      </c>
      <c r="Y29" s="49"/>
      <c r="Z29" s="26"/>
    </row>
    <row r="30" spans="1:26" s="1" customFormat="1" ht="15.75" thickBot="1" x14ac:dyDescent="0.3">
      <c r="A30" s="54" t="s">
        <v>54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6"/>
      <c r="Z30" s="11"/>
    </row>
    <row r="31" spans="1:26" s="1" customFormat="1" ht="30.75" thickBot="1" x14ac:dyDescent="0.3">
      <c r="A31" s="34" t="s">
        <v>55</v>
      </c>
      <c r="B31" s="7" t="s">
        <v>56</v>
      </c>
      <c r="C31" s="7">
        <v>30</v>
      </c>
      <c r="D31" s="8">
        <v>0</v>
      </c>
      <c r="E31" s="8">
        <v>0</v>
      </c>
      <c r="F31" s="8">
        <v>1</v>
      </c>
      <c r="G31" s="8">
        <v>0</v>
      </c>
      <c r="H31" s="8">
        <v>0</v>
      </c>
      <c r="I31" s="8">
        <v>0</v>
      </c>
      <c r="J31" s="8">
        <v>12</v>
      </c>
      <c r="K31" s="8">
        <v>0</v>
      </c>
      <c r="L31" s="8">
        <v>0</v>
      </c>
      <c r="M31" s="15">
        <v>47</v>
      </c>
      <c r="N31" s="7"/>
      <c r="O31" s="7"/>
      <c r="P31" s="7">
        <v>1</v>
      </c>
      <c r="Q31" s="7">
        <v>2</v>
      </c>
      <c r="R31" s="7">
        <v>10</v>
      </c>
      <c r="S31" s="20"/>
      <c r="T31" s="7">
        <v>15</v>
      </c>
      <c r="U31" s="7">
        <v>26</v>
      </c>
      <c r="V31" s="7"/>
      <c r="W31" s="15">
        <v>54</v>
      </c>
      <c r="X31" s="23">
        <f>W31/M31*100</f>
        <v>114.89361702127661</v>
      </c>
      <c r="Y31" s="39">
        <f>X31*0.3+X32*0.2+X33*0.05+X34*0.35+X35*0.05+X36*0.05</f>
        <v>144.34499507139549</v>
      </c>
      <c r="Z31" s="27">
        <f>AVERAGE(Y31:Y59)</f>
        <v>101.91895350293692</v>
      </c>
    </row>
    <row r="32" spans="1:26" s="1" customFormat="1" ht="30.75" thickBot="1" x14ac:dyDescent="0.3">
      <c r="A32" s="38"/>
      <c r="B32" s="7" t="s">
        <v>57</v>
      </c>
      <c r="C32" s="7">
        <v>20</v>
      </c>
      <c r="D32" s="8">
        <v>0</v>
      </c>
      <c r="E32" s="8">
        <v>0</v>
      </c>
      <c r="F32" s="8">
        <v>1</v>
      </c>
      <c r="G32" s="8">
        <v>0</v>
      </c>
      <c r="H32" s="8">
        <v>0</v>
      </c>
      <c r="I32" s="8">
        <v>0</v>
      </c>
      <c r="J32" s="8">
        <v>32</v>
      </c>
      <c r="K32" s="8">
        <v>0</v>
      </c>
      <c r="L32" s="8">
        <v>0</v>
      </c>
      <c r="M32" s="15">
        <v>124</v>
      </c>
      <c r="N32" s="7"/>
      <c r="O32" s="7"/>
      <c r="P32" s="7">
        <v>2</v>
      </c>
      <c r="Q32" s="7"/>
      <c r="R32" s="7">
        <v>17</v>
      </c>
      <c r="S32" s="20"/>
      <c r="T32" s="7">
        <v>47</v>
      </c>
      <c r="U32" s="7"/>
      <c r="V32" s="7"/>
      <c r="W32" s="15">
        <v>66</v>
      </c>
      <c r="X32" s="23">
        <f t="shared" ref="X32:X36" si="0">W32/M32*100</f>
        <v>53.225806451612897</v>
      </c>
      <c r="Y32" s="40"/>
      <c r="Z32" s="28"/>
    </row>
    <row r="33" spans="1:26" s="1" customFormat="1" ht="30.75" thickBot="1" x14ac:dyDescent="0.3">
      <c r="A33" s="38"/>
      <c r="B33" s="7" t="s">
        <v>58</v>
      </c>
      <c r="C33" s="7">
        <v>5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1.7</v>
      </c>
      <c r="K33" s="8">
        <v>0</v>
      </c>
      <c r="L33" s="8">
        <v>0</v>
      </c>
      <c r="M33" s="15">
        <v>1.22</v>
      </c>
      <c r="N33" s="7"/>
      <c r="O33" s="7"/>
      <c r="P33" s="7">
        <v>0</v>
      </c>
      <c r="Q33" s="7"/>
      <c r="R33" s="7">
        <v>0.08</v>
      </c>
      <c r="S33" s="20"/>
      <c r="T33" s="7">
        <v>0.52</v>
      </c>
      <c r="U33" s="7"/>
      <c r="V33" s="7"/>
      <c r="W33" s="15">
        <v>0.3</v>
      </c>
      <c r="X33" s="23">
        <f t="shared" si="0"/>
        <v>24.590163934426229</v>
      </c>
      <c r="Y33" s="40"/>
      <c r="Z33" s="28"/>
    </row>
    <row r="34" spans="1:26" s="1" customFormat="1" ht="30.75" thickBot="1" x14ac:dyDescent="0.3">
      <c r="A34" s="38"/>
      <c r="B34" s="7" t="s">
        <v>59</v>
      </c>
      <c r="C34" s="7">
        <v>35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0.55000000000000004</v>
      </c>
      <c r="K34" s="8">
        <v>0</v>
      </c>
      <c r="L34" s="8">
        <v>0</v>
      </c>
      <c r="M34" s="15">
        <v>0.26</v>
      </c>
      <c r="N34" s="7"/>
      <c r="O34" s="7"/>
      <c r="P34" s="7">
        <v>0</v>
      </c>
      <c r="Q34" s="7"/>
      <c r="R34" s="7">
        <v>0.55000000000000004</v>
      </c>
      <c r="S34" s="20"/>
      <c r="T34" s="7">
        <v>0.65</v>
      </c>
      <c r="U34" s="7"/>
      <c r="V34" s="7"/>
      <c r="W34" s="15">
        <v>0.6</v>
      </c>
      <c r="X34" s="23">
        <f t="shared" si="0"/>
        <v>230.76923076923075</v>
      </c>
      <c r="Y34" s="40"/>
      <c r="Z34" s="28"/>
    </row>
    <row r="35" spans="1:26" s="1" customFormat="1" ht="30.75" thickBot="1" x14ac:dyDescent="0.3">
      <c r="A35" s="38"/>
      <c r="B35" s="7" t="s">
        <v>60</v>
      </c>
      <c r="C35" s="7">
        <v>5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1.4</v>
      </c>
      <c r="K35" s="8">
        <v>0</v>
      </c>
      <c r="L35" s="8">
        <v>0</v>
      </c>
      <c r="M35" s="15">
        <v>1.03</v>
      </c>
      <c r="N35" s="7"/>
      <c r="O35" s="7"/>
      <c r="P35" s="7">
        <v>0</v>
      </c>
      <c r="Q35" s="7"/>
      <c r="R35" s="7">
        <v>0.94</v>
      </c>
      <c r="S35" s="20"/>
      <c r="T35" s="7">
        <v>2.04</v>
      </c>
      <c r="U35" s="7"/>
      <c r="V35" s="7"/>
      <c r="W35" s="15">
        <v>1.49</v>
      </c>
      <c r="X35" s="23">
        <f t="shared" si="0"/>
        <v>144.66019417475729</v>
      </c>
      <c r="Y35" s="40"/>
      <c r="Z35" s="28"/>
    </row>
    <row r="36" spans="1:26" s="1" customFormat="1" ht="60.75" thickBot="1" x14ac:dyDescent="0.3">
      <c r="A36" s="35"/>
      <c r="B36" s="7" t="s">
        <v>61</v>
      </c>
      <c r="C36" s="7">
        <v>5</v>
      </c>
      <c r="D36" s="8">
        <v>0</v>
      </c>
      <c r="E36" s="8">
        <v>0</v>
      </c>
      <c r="F36" s="8">
        <v>2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15">
        <v>2</v>
      </c>
      <c r="N36" s="7">
        <v>0</v>
      </c>
      <c r="O36" s="7">
        <v>0</v>
      </c>
      <c r="P36" s="7">
        <v>4</v>
      </c>
      <c r="Q36" s="7">
        <v>0</v>
      </c>
      <c r="R36" s="7">
        <v>0</v>
      </c>
      <c r="S36" s="20"/>
      <c r="T36" s="7">
        <v>0</v>
      </c>
      <c r="U36" s="7">
        <v>0</v>
      </c>
      <c r="V36" s="7">
        <v>0</v>
      </c>
      <c r="W36" s="15">
        <v>4</v>
      </c>
      <c r="X36" s="23">
        <f t="shared" si="0"/>
        <v>200</v>
      </c>
      <c r="Y36" s="41"/>
      <c r="Z36" s="28"/>
    </row>
    <row r="37" spans="1:26" s="1" customFormat="1" ht="15.75" thickBot="1" x14ac:dyDescent="0.3">
      <c r="A37" s="34" t="s">
        <v>62</v>
      </c>
      <c r="B37" s="7" t="s">
        <v>63</v>
      </c>
      <c r="C37" s="7">
        <v>15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15">
        <v>0</v>
      </c>
      <c r="N37" s="7"/>
      <c r="O37" s="7"/>
      <c r="P37" s="7"/>
      <c r="Q37" s="7"/>
      <c r="R37" s="7"/>
      <c r="S37" s="20">
        <v>0</v>
      </c>
      <c r="T37" s="7"/>
      <c r="U37" s="7"/>
      <c r="V37" s="7"/>
      <c r="W37" s="15">
        <v>0</v>
      </c>
      <c r="X37" s="7">
        <v>0</v>
      </c>
      <c r="Y37" s="36">
        <v>63.41</v>
      </c>
      <c r="Z37" s="28"/>
    </row>
    <row r="38" spans="1:26" s="1" customFormat="1" ht="15.75" thickBot="1" x14ac:dyDescent="0.3">
      <c r="A38" s="38"/>
      <c r="B38" s="7" t="s">
        <v>64</v>
      </c>
      <c r="C38" s="7">
        <v>20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1.21</v>
      </c>
      <c r="J38" s="8">
        <v>0</v>
      </c>
      <c r="K38" s="8">
        <v>0</v>
      </c>
      <c r="L38" s="8">
        <v>0</v>
      </c>
      <c r="M38" s="15">
        <v>1.21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20">
        <v>1.06</v>
      </c>
      <c r="T38" s="7">
        <v>0</v>
      </c>
      <c r="U38" s="7">
        <v>0</v>
      </c>
      <c r="V38" s="7">
        <v>0</v>
      </c>
      <c r="W38" s="15">
        <v>1.06</v>
      </c>
      <c r="X38" s="7">
        <v>87.6</v>
      </c>
      <c r="Y38" s="43"/>
      <c r="Z38" s="28"/>
    </row>
    <row r="39" spans="1:26" s="1" customFormat="1" ht="15.75" thickBot="1" x14ac:dyDescent="0.3">
      <c r="A39" s="38"/>
      <c r="B39" s="7" t="s">
        <v>65</v>
      </c>
      <c r="C39" s="7">
        <v>15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1.1399999999999999</v>
      </c>
      <c r="J39" s="8">
        <v>0</v>
      </c>
      <c r="K39" s="8">
        <v>0</v>
      </c>
      <c r="L39" s="8">
        <v>0</v>
      </c>
      <c r="M39" s="15">
        <v>1.1399999999999999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20">
        <v>1</v>
      </c>
      <c r="T39" s="7">
        <v>0</v>
      </c>
      <c r="U39" s="7">
        <v>0</v>
      </c>
      <c r="V39" s="7">
        <v>0</v>
      </c>
      <c r="W39" s="15">
        <v>1</v>
      </c>
      <c r="X39" s="7">
        <v>87.72</v>
      </c>
      <c r="Y39" s="43"/>
      <c r="Z39" s="28"/>
    </row>
    <row r="40" spans="1:26" s="1" customFormat="1" ht="30.75" thickBot="1" x14ac:dyDescent="0.3">
      <c r="A40" s="38"/>
      <c r="B40" s="7" t="s">
        <v>66</v>
      </c>
      <c r="C40" s="7">
        <v>15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9.9700000000000006</v>
      </c>
      <c r="J40" s="8">
        <v>0</v>
      </c>
      <c r="K40" s="8">
        <v>0</v>
      </c>
      <c r="L40" s="8">
        <v>0</v>
      </c>
      <c r="M40" s="15">
        <v>9.9700000000000006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20">
        <v>6.25</v>
      </c>
      <c r="T40" s="7">
        <v>0</v>
      </c>
      <c r="U40" s="7">
        <v>0</v>
      </c>
      <c r="V40" s="7">
        <v>0</v>
      </c>
      <c r="W40" s="15">
        <v>6.25</v>
      </c>
      <c r="X40" s="7">
        <v>62.69</v>
      </c>
      <c r="Y40" s="43"/>
      <c r="Z40" s="28"/>
    </row>
    <row r="41" spans="1:26" s="1" customFormat="1" ht="30.75" thickBot="1" x14ac:dyDescent="0.3">
      <c r="A41" s="38"/>
      <c r="B41" s="7" t="s">
        <v>67</v>
      </c>
      <c r="C41" s="7">
        <v>20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2.4</v>
      </c>
      <c r="J41" s="8">
        <v>0</v>
      </c>
      <c r="K41" s="8">
        <v>0</v>
      </c>
      <c r="L41" s="8">
        <v>0</v>
      </c>
      <c r="M41" s="15">
        <v>2.4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20">
        <v>1</v>
      </c>
      <c r="T41" s="7">
        <v>0</v>
      </c>
      <c r="U41" s="7">
        <v>0</v>
      </c>
      <c r="V41" s="7">
        <v>0</v>
      </c>
      <c r="W41" s="15">
        <v>1</v>
      </c>
      <c r="X41" s="7">
        <v>41.67</v>
      </c>
      <c r="Y41" s="43"/>
      <c r="Z41" s="28"/>
    </row>
    <row r="42" spans="1:26" s="1" customFormat="1" ht="30.75" thickBot="1" x14ac:dyDescent="0.3">
      <c r="A42" s="35"/>
      <c r="B42" s="7" t="s">
        <v>68</v>
      </c>
      <c r="C42" s="7">
        <v>15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2</v>
      </c>
      <c r="J42" s="8">
        <v>0</v>
      </c>
      <c r="K42" s="8">
        <v>0</v>
      </c>
      <c r="L42" s="8">
        <v>0</v>
      </c>
      <c r="M42" s="15">
        <v>2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20">
        <v>2</v>
      </c>
      <c r="T42" s="7">
        <v>0</v>
      </c>
      <c r="U42" s="7">
        <v>0</v>
      </c>
      <c r="V42" s="7">
        <v>0</v>
      </c>
      <c r="W42" s="15">
        <v>2</v>
      </c>
      <c r="X42" s="7">
        <v>100</v>
      </c>
      <c r="Y42" s="37"/>
      <c r="Z42" s="28"/>
    </row>
    <row r="43" spans="1:26" s="1" customFormat="1" ht="45.75" thickBot="1" x14ac:dyDescent="0.3">
      <c r="A43" s="12" t="s">
        <v>69</v>
      </c>
      <c r="B43" s="7" t="s">
        <v>70</v>
      </c>
      <c r="C43" s="7">
        <v>100</v>
      </c>
      <c r="D43" s="8">
        <v>0</v>
      </c>
      <c r="E43" s="8">
        <v>4</v>
      </c>
      <c r="F43" s="8">
        <v>0</v>
      </c>
      <c r="G43" s="8">
        <v>2</v>
      </c>
      <c r="H43" s="8">
        <v>0</v>
      </c>
      <c r="I43" s="8">
        <v>0</v>
      </c>
      <c r="J43" s="8">
        <v>2</v>
      </c>
      <c r="K43" s="8">
        <v>0</v>
      </c>
      <c r="L43" s="8">
        <v>2</v>
      </c>
      <c r="M43" s="15">
        <v>10</v>
      </c>
      <c r="N43" s="7">
        <v>4</v>
      </c>
      <c r="O43" s="7">
        <v>1</v>
      </c>
      <c r="P43" s="7">
        <v>0</v>
      </c>
      <c r="Q43" s="7">
        <v>11</v>
      </c>
      <c r="R43" s="7">
        <v>1</v>
      </c>
      <c r="S43" s="20"/>
      <c r="T43" s="7">
        <v>2</v>
      </c>
      <c r="U43" s="7">
        <v>2</v>
      </c>
      <c r="V43" s="7">
        <v>1</v>
      </c>
      <c r="W43" s="15">
        <v>22</v>
      </c>
      <c r="X43" s="7">
        <v>220</v>
      </c>
      <c r="Y43" s="18">
        <v>220</v>
      </c>
      <c r="Z43" s="28"/>
    </row>
    <row r="44" spans="1:26" s="1" customFormat="1" ht="30.75" thickBot="1" x14ac:dyDescent="0.3">
      <c r="A44" s="34" t="s">
        <v>71</v>
      </c>
      <c r="B44" s="7" t="s">
        <v>72</v>
      </c>
      <c r="C44" s="7">
        <v>60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15">
        <v>0</v>
      </c>
      <c r="N44" s="7"/>
      <c r="O44" s="7"/>
      <c r="P44" s="7"/>
      <c r="Q44" s="7"/>
      <c r="R44" s="7"/>
      <c r="S44" s="20">
        <v>0</v>
      </c>
      <c r="T44" s="7"/>
      <c r="U44" s="7"/>
      <c r="V44" s="7"/>
      <c r="W44" s="15">
        <v>0</v>
      </c>
      <c r="X44" s="7">
        <v>0</v>
      </c>
      <c r="Y44" s="36">
        <v>0</v>
      </c>
      <c r="Z44" s="28"/>
    </row>
    <row r="45" spans="1:26" s="1" customFormat="1" ht="30.75" thickBot="1" x14ac:dyDescent="0.3">
      <c r="A45" s="38"/>
      <c r="B45" s="7" t="s">
        <v>73</v>
      </c>
      <c r="C45" s="7">
        <v>20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15">
        <v>0</v>
      </c>
      <c r="N45" s="7"/>
      <c r="O45" s="7"/>
      <c r="P45" s="7"/>
      <c r="Q45" s="7"/>
      <c r="R45" s="7"/>
      <c r="S45" s="20">
        <v>0</v>
      </c>
      <c r="T45" s="7"/>
      <c r="U45" s="7"/>
      <c r="V45" s="7"/>
      <c r="W45" s="15">
        <v>0</v>
      </c>
      <c r="X45" s="7">
        <v>0</v>
      </c>
      <c r="Y45" s="43"/>
      <c r="Z45" s="28"/>
    </row>
    <row r="46" spans="1:26" s="1" customFormat="1" ht="15.75" thickBot="1" x14ac:dyDescent="0.3">
      <c r="A46" s="35"/>
      <c r="B46" s="7" t="s">
        <v>74</v>
      </c>
      <c r="C46" s="7">
        <v>20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15">
        <v>0</v>
      </c>
      <c r="N46" s="7"/>
      <c r="O46" s="7"/>
      <c r="P46" s="7"/>
      <c r="Q46" s="7"/>
      <c r="R46" s="7"/>
      <c r="S46" s="20">
        <v>0</v>
      </c>
      <c r="T46" s="7"/>
      <c r="U46" s="7"/>
      <c r="V46" s="7"/>
      <c r="W46" s="15">
        <v>0</v>
      </c>
      <c r="X46" s="7">
        <v>0</v>
      </c>
      <c r="Y46" s="37"/>
      <c r="Z46" s="28"/>
    </row>
    <row r="47" spans="1:26" s="1" customFormat="1" ht="15.75" thickBot="1" x14ac:dyDescent="0.3">
      <c r="A47" s="34" t="s">
        <v>75</v>
      </c>
      <c r="B47" s="7" t="s">
        <v>76</v>
      </c>
      <c r="C47" s="7">
        <v>15</v>
      </c>
      <c r="D47" s="8">
        <v>0</v>
      </c>
      <c r="E47" s="8">
        <v>1</v>
      </c>
      <c r="F47" s="8">
        <v>0</v>
      </c>
      <c r="G47" s="8">
        <v>1</v>
      </c>
      <c r="H47" s="8">
        <v>0</v>
      </c>
      <c r="I47" s="8">
        <v>0</v>
      </c>
      <c r="J47" s="8">
        <v>2</v>
      </c>
      <c r="K47" s="8">
        <v>1</v>
      </c>
      <c r="L47" s="8">
        <v>0</v>
      </c>
      <c r="M47" s="15">
        <v>5</v>
      </c>
      <c r="N47" s="7">
        <v>0</v>
      </c>
      <c r="O47" s="7">
        <v>0</v>
      </c>
      <c r="P47" s="7"/>
      <c r="Q47" s="7">
        <v>1</v>
      </c>
      <c r="R47" s="7">
        <v>0</v>
      </c>
      <c r="S47" s="20"/>
      <c r="T47" s="7">
        <v>2</v>
      </c>
      <c r="U47" s="7">
        <v>1</v>
      </c>
      <c r="V47" s="7">
        <v>0</v>
      </c>
      <c r="W47" s="15">
        <v>4</v>
      </c>
      <c r="X47" s="7">
        <v>80</v>
      </c>
      <c r="Y47" s="39">
        <f>X47*0.2+X48*0.15+X49*0.3+X50*0.2+X51*0.1+X52*0.1</f>
        <v>134.53949009495696</v>
      </c>
      <c r="Z47" s="28"/>
    </row>
    <row r="48" spans="1:26" s="1" customFormat="1" ht="30.75" thickBot="1" x14ac:dyDescent="0.3">
      <c r="A48" s="38"/>
      <c r="B48" s="7" t="s">
        <v>77</v>
      </c>
      <c r="C48" s="7">
        <v>30</v>
      </c>
      <c r="D48" s="8">
        <v>0</v>
      </c>
      <c r="E48" s="8">
        <v>3</v>
      </c>
      <c r="F48" s="8">
        <v>0</v>
      </c>
      <c r="G48" s="8">
        <v>0.04</v>
      </c>
      <c r="H48" s="8">
        <v>0</v>
      </c>
      <c r="I48" s="8">
        <v>0</v>
      </c>
      <c r="J48" s="8">
        <v>0.12</v>
      </c>
      <c r="K48" s="8">
        <v>0.3</v>
      </c>
      <c r="L48" s="8">
        <v>0</v>
      </c>
      <c r="M48" s="15">
        <v>0.87</v>
      </c>
      <c r="N48" s="7">
        <v>0</v>
      </c>
      <c r="O48" s="7">
        <v>0</v>
      </c>
      <c r="P48" s="7">
        <v>0</v>
      </c>
      <c r="Q48" s="7">
        <v>0.05</v>
      </c>
      <c r="R48" s="7">
        <v>0</v>
      </c>
      <c r="S48" s="20"/>
      <c r="T48" s="7">
        <v>0.08</v>
      </c>
      <c r="U48" s="7">
        <v>0.3</v>
      </c>
      <c r="V48" s="7">
        <v>0</v>
      </c>
      <c r="W48" s="15">
        <v>0.14000000000000001</v>
      </c>
      <c r="X48" s="23">
        <f>W48/M48*100</f>
        <v>16.09195402298851</v>
      </c>
      <c r="Y48" s="40"/>
      <c r="Z48" s="28"/>
    </row>
    <row r="49" spans="1:26" s="1" customFormat="1" ht="30.75" thickBot="1" x14ac:dyDescent="0.3">
      <c r="A49" s="38"/>
      <c r="B49" s="7" t="s">
        <v>78</v>
      </c>
      <c r="C49" s="7">
        <v>15</v>
      </c>
      <c r="D49" s="8">
        <v>0</v>
      </c>
      <c r="E49" s="8">
        <v>1</v>
      </c>
      <c r="F49" s="8">
        <v>0</v>
      </c>
      <c r="G49" s="8">
        <v>200</v>
      </c>
      <c r="H49" s="8">
        <v>0</v>
      </c>
      <c r="I49" s="8">
        <v>0</v>
      </c>
      <c r="J49" s="8">
        <v>400</v>
      </c>
      <c r="K49" s="8">
        <v>250</v>
      </c>
      <c r="L49" s="8">
        <v>0</v>
      </c>
      <c r="M49" s="15">
        <v>851</v>
      </c>
      <c r="N49" s="7">
        <v>0</v>
      </c>
      <c r="O49" s="7">
        <v>0</v>
      </c>
      <c r="P49" s="7"/>
      <c r="Q49" s="7">
        <v>243</v>
      </c>
      <c r="R49" s="7">
        <v>0</v>
      </c>
      <c r="S49" s="20"/>
      <c r="T49" s="7">
        <v>2</v>
      </c>
      <c r="U49" s="7">
        <v>450</v>
      </c>
      <c r="V49" s="7">
        <v>0</v>
      </c>
      <c r="W49" s="15">
        <v>247</v>
      </c>
      <c r="X49" s="23">
        <f t="shared" ref="X49:X52" si="1">W49/M49*100</f>
        <v>29.024676850763807</v>
      </c>
      <c r="Y49" s="40"/>
      <c r="Z49" s="28"/>
    </row>
    <row r="50" spans="1:26" s="1" customFormat="1" ht="15.75" thickBot="1" x14ac:dyDescent="0.3">
      <c r="A50" s="38"/>
      <c r="B50" s="7" t="s">
        <v>79</v>
      </c>
      <c r="C50" s="7">
        <v>20</v>
      </c>
      <c r="D50" s="8">
        <v>0</v>
      </c>
      <c r="E50" s="8">
        <v>2</v>
      </c>
      <c r="F50" s="8">
        <v>0</v>
      </c>
      <c r="G50" s="8">
        <v>10</v>
      </c>
      <c r="H50" s="8">
        <v>0</v>
      </c>
      <c r="I50" s="8">
        <v>0</v>
      </c>
      <c r="J50" s="8">
        <v>5</v>
      </c>
      <c r="K50" s="8">
        <v>3</v>
      </c>
      <c r="L50" s="8">
        <v>0</v>
      </c>
      <c r="M50" s="15">
        <v>20</v>
      </c>
      <c r="N50" s="7">
        <v>1</v>
      </c>
      <c r="O50" s="7">
        <v>0</v>
      </c>
      <c r="P50" s="7"/>
      <c r="Q50" s="7">
        <v>0</v>
      </c>
      <c r="R50" s="7">
        <v>2</v>
      </c>
      <c r="S50" s="20"/>
      <c r="T50" s="7">
        <v>5</v>
      </c>
      <c r="U50" s="7">
        <v>5</v>
      </c>
      <c r="V50" s="7">
        <v>0</v>
      </c>
      <c r="W50" s="15">
        <v>13</v>
      </c>
      <c r="X50" s="23">
        <f t="shared" si="1"/>
        <v>65</v>
      </c>
      <c r="Y50" s="40"/>
      <c r="Z50" s="28"/>
    </row>
    <row r="51" spans="1:26" s="1" customFormat="1" ht="30.75" thickBot="1" x14ac:dyDescent="0.3">
      <c r="A51" s="38"/>
      <c r="B51" s="7" t="s">
        <v>80</v>
      </c>
      <c r="C51" s="7">
        <v>10</v>
      </c>
      <c r="D51" s="8">
        <v>0</v>
      </c>
      <c r="E51" s="8">
        <v>6</v>
      </c>
      <c r="F51" s="8">
        <v>0</v>
      </c>
      <c r="G51" s="8">
        <v>0.37</v>
      </c>
      <c r="H51" s="8">
        <v>0</v>
      </c>
      <c r="I51" s="8">
        <v>0</v>
      </c>
      <c r="J51" s="8">
        <v>2</v>
      </c>
      <c r="K51" s="8">
        <v>0.03</v>
      </c>
      <c r="L51" s="8">
        <v>0</v>
      </c>
      <c r="M51" s="15">
        <v>2.1</v>
      </c>
      <c r="N51" s="7">
        <v>0.11</v>
      </c>
      <c r="O51" s="7">
        <v>0</v>
      </c>
      <c r="P51" s="7"/>
      <c r="Q51" s="7">
        <v>0</v>
      </c>
      <c r="R51" s="7">
        <v>0.11</v>
      </c>
      <c r="S51" s="20"/>
      <c r="T51" s="7">
        <v>0.33</v>
      </c>
      <c r="U51" s="7">
        <v>0.16</v>
      </c>
      <c r="V51" s="7">
        <v>0</v>
      </c>
      <c r="W51" s="15">
        <v>0.18</v>
      </c>
      <c r="X51" s="23">
        <f t="shared" si="1"/>
        <v>8.5714285714285694</v>
      </c>
      <c r="Y51" s="40"/>
      <c r="Z51" s="28"/>
    </row>
    <row r="52" spans="1:26" s="1" customFormat="1" ht="30.75" thickBot="1" x14ac:dyDescent="0.3">
      <c r="A52" s="35"/>
      <c r="B52" s="7" t="s">
        <v>81</v>
      </c>
      <c r="C52" s="7">
        <v>10</v>
      </c>
      <c r="D52" s="8">
        <v>0</v>
      </c>
      <c r="E52" s="8">
        <v>6</v>
      </c>
      <c r="F52" s="8">
        <v>0</v>
      </c>
      <c r="G52" s="8">
        <v>200</v>
      </c>
      <c r="H52" s="8">
        <v>0</v>
      </c>
      <c r="I52" s="8">
        <v>0</v>
      </c>
      <c r="J52" s="8">
        <v>100</v>
      </c>
      <c r="K52" s="8">
        <v>250</v>
      </c>
      <c r="L52" s="8">
        <v>0</v>
      </c>
      <c r="M52" s="15">
        <v>556</v>
      </c>
      <c r="N52" s="7">
        <v>19</v>
      </c>
      <c r="O52" s="7">
        <v>0</v>
      </c>
      <c r="P52" s="7"/>
      <c r="Q52" s="7">
        <v>0</v>
      </c>
      <c r="R52" s="7">
        <v>50</v>
      </c>
      <c r="S52" s="20"/>
      <c r="T52" s="7">
        <v>5000</v>
      </c>
      <c r="U52" s="7">
        <v>133</v>
      </c>
      <c r="V52" s="7">
        <v>0</v>
      </c>
      <c r="W52" s="15">
        <v>5202</v>
      </c>
      <c r="X52" s="23">
        <f t="shared" si="1"/>
        <v>935.61151079136687</v>
      </c>
      <c r="Y52" s="41"/>
      <c r="Z52" s="28"/>
    </row>
    <row r="53" spans="1:26" s="1" customFormat="1" ht="30.75" thickBot="1" x14ac:dyDescent="0.3">
      <c r="A53" s="34" t="s">
        <v>82</v>
      </c>
      <c r="B53" s="7" t="s">
        <v>83</v>
      </c>
      <c r="C53" s="7">
        <v>20</v>
      </c>
      <c r="D53" s="8">
        <v>0</v>
      </c>
      <c r="E53" s="8">
        <v>0</v>
      </c>
      <c r="F53" s="8">
        <v>0</v>
      </c>
      <c r="G53" s="8">
        <v>1</v>
      </c>
      <c r="H53" s="8">
        <v>0</v>
      </c>
      <c r="I53" s="8">
        <v>0</v>
      </c>
      <c r="J53" s="8">
        <v>4</v>
      </c>
      <c r="K53" s="8">
        <v>2</v>
      </c>
      <c r="L53" s="8">
        <v>0</v>
      </c>
      <c r="M53" s="15">
        <v>7</v>
      </c>
      <c r="N53" s="7">
        <v>15</v>
      </c>
      <c r="O53" s="7"/>
      <c r="P53" s="7">
        <v>0</v>
      </c>
      <c r="Q53" s="7">
        <v>58</v>
      </c>
      <c r="R53" s="7">
        <v>0</v>
      </c>
      <c r="S53" s="20"/>
      <c r="T53" s="7">
        <v>0</v>
      </c>
      <c r="U53" s="7">
        <v>5</v>
      </c>
      <c r="V53" s="7"/>
      <c r="W53" s="15">
        <v>85</v>
      </c>
      <c r="X53" s="23">
        <f>W53/M53*100</f>
        <v>1214.2857142857142</v>
      </c>
      <c r="Y53" s="39">
        <f>X53*0.2+X54*0.8</f>
        <v>642.85714285714289</v>
      </c>
      <c r="Z53" s="28"/>
    </row>
    <row r="54" spans="1:26" s="1" customFormat="1" ht="30.75" thickBot="1" x14ac:dyDescent="0.3">
      <c r="A54" s="35"/>
      <c r="B54" s="7" t="s">
        <v>84</v>
      </c>
      <c r="C54" s="7">
        <v>80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2</v>
      </c>
      <c r="K54" s="8">
        <v>0</v>
      </c>
      <c r="L54" s="8">
        <v>0</v>
      </c>
      <c r="M54" s="15">
        <v>2</v>
      </c>
      <c r="N54" s="7">
        <v>2</v>
      </c>
      <c r="O54" s="7"/>
      <c r="P54" s="7">
        <v>0</v>
      </c>
      <c r="Q54" s="7">
        <v>8</v>
      </c>
      <c r="R54" s="7">
        <v>0</v>
      </c>
      <c r="S54" s="20"/>
      <c r="T54" s="7">
        <v>0</v>
      </c>
      <c r="U54" s="7">
        <v>2</v>
      </c>
      <c r="V54" s="7"/>
      <c r="W54" s="15">
        <v>10</v>
      </c>
      <c r="X54" s="23">
        <f>W54/M54*100</f>
        <v>500</v>
      </c>
      <c r="Y54" s="41"/>
      <c r="Z54" s="28"/>
    </row>
    <row r="55" spans="1:26" s="1" customFormat="1" ht="30.75" thickBot="1" x14ac:dyDescent="0.3">
      <c r="A55" s="34" t="s">
        <v>85</v>
      </c>
      <c r="B55" s="7" t="s">
        <v>86</v>
      </c>
      <c r="C55" s="7">
        <v>30</v>
      </c>
      <c r="D55" s="8">
        <v>0</v>
      </c>
      <c r="E55" s="8">
        <v>0</v>
      </c>
      <c r="F55" s="8">
        <v>4</v>
      </c>
      <c r="G55" s="8">
        <v>5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15">
        <v>9</v>
      </c>
      <c r="N55" s="7">
        <v>0</v>
      </c>
      <c r="O55" s="7"/>
      <c r="P55" s="7">
        <v>0</v>
      </c>
      <c r="Q55" s="7">
        <v>0</v>
      </c>
      <c r="R55" s="7">
        <v>0</v>
      </c>
      <c r="S55" s="20"/>
      <c r="T55" s="7"/>
      <c r="U55" s="7"/>
      <c r="V55" s="7"/>
      <c r="W55" s="15">
        <v>0</v>
      </c>
      <c r="X55" s="7">
        <v>0</v>
      </c>
      <c r="Y55" s="36">
        <v>5</v>
      </c>
      <c r="Z55" s="28"/>
    </row>
    <row r="56" spans="1:26" s="1" customFormat="1" ht="30.75" thickBot="1" x14ac:dyDescent="0.3">
      <c r="A56" s="38"/>
      <c r="B56" s="7" t="s">
        <v>87</v>
      </c>
      <c r="C56" s="7">
        <v>40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15">
        <v>0</v>
      </c>
      <c r="N56" s="7"/>
      <c r="O56" s="7"/>
      <c r="P56" s="7">
        <v>0</v>
      </c>
      <c r="Q56" s="7">
        <v>0</v>
      </c>
      <c r="R56" s="7">
        <v>0</v>
      </c>
      <c r="S56" s="20"/>
      <c r="T56" s="7">
        <v>0</v>
      </c>
      <c r="U56" s="7">
        <v>0</v>
      </c>
      <c r="V56" s="7"/>
      <c r="W56" s="15">
        <v>0</v>
      </c>
      <c r="X56" s="7">
        <v>0</v>
      </c>
      <c r="Y56" s="43"/>
      <c r="Z56" s="28"/>
    </row>
    <row r="57" spans="1:26" s="1" customFormat="1" ht="30.75" thickBot="1" x14ac:dyDescent="0.3">
      <c r="A57" s="35"/>
      <c r="B57" s="7" t="s">
        <v>88</v>
      </c>
      <c r="C57" s="7">
        <v>30</v>
      </c>
      <c r="D57" s="8">
        <v>0</v>
      </c>
      <c r="E57" s="8">
        <v>0</v>
      </c>
      <c r="F57" s="8">
        <v>3</v>
      </c>
      <c r="G57" s="8">
        <v>3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15">
        <v>6</v>
      </c>
      <c r="N57" s="7"/>
      <c r="O57" s="7"/>
      <c r="P57" s="7">
        <v>0</v>
      </c>
      <c r="Q57" s="7">
        <v>0</v>
      </c>
      <c r="R57" s="7">
        <v>1</v>
      </c>
      <c r="S57" s="20"/>
      <c r="T57" s="7"/>
      <c r="U57" s="7"/>
      <c r="V57" s="7"/>
      <c r="W57" s="15">
        <v>1</v>
      </c>
      <c r="X57" s="7">
        <v>16.670000000000002</v>
      </c>
      <c r="Y57" s="37"/>
      <c r="Z57" s="28"/>
    </row>
    <row r="58" spans="1:26" s="1" customFormat="1" ht="30.75" thickBot="1" x14ac:dyDescent="0.3">
      <c r="A58" s="34" t="s">
        <v>89</v>
      </c>
      <c r="B58" s="7" t="s">
        <v>90</v>
      </c>
      <c r="C58" s="7">
        <v>40</v>
      </c>
      <c r="D58" s="8">
        <v>0</v>
      </c>
      <c r="E58" s="8">
        <v>0</v>
      </c>
      <c r="F58" s="8">
        <v>5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15">
        <v>5</v>
      </c>
      <c r="N58" s="7"/>
      <c r="O58" s="7"/>
      <c r="P58" s="7">
        <v>3.6</v>
      </c>
      <c r="Q58" s="7"/>
      <c r="R58" s="7"/>
      <c r="S58" s="20"/>
      <c r="T58" s="7"/>
      <c r="U58" s="7"/>
      <c r="V58" s="7"/>
      <c r="W58" s="15">
        <v>3.6</v>
      </c>
      <c r="X58" s="7">
        <f>W58/M58*100</f>
        <v>72</v>
      </c>
      <c r="Y58" s="36">
        <f>-(X58*0.4+X59*0.6)</f>
        <v>-394.8</v>
      </c>
      <c r="Z58" s="28"/>
    </row>
    <row r="59" spans="1:26" s="1" customFormat="1" ht="30.75" thickBot="1" x14ac:dyDescent="0.3">
      <c r="A59" s="35"/>
      <c r="B59" s="7" t="s">
        <v>91</v>
      </c>
      <c r="C59" s="7">
        <v>60</v>
      </c>
      <c r="D59" s="8">
        <v>0</v>
      </c>
      <c r="E59" s="8">
        <v>0</v>
      </c>
      <c r="F59" s="8">
        <v>0.3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15">
        <v>0.3</v>
      </c>
      <c r="N59" s="7"/>
      <c r="O59" s="7"/>
      <c r="P59" s="7">
        <v>1.83</v>
      </c>
      <c r="Q59" s="7"/>
      <c r="R59" s="7"/>
      <c r="S59" s="20"/>
      <c r="T59" s="7"/>
      <c r="U59" s="7"/>
      <c r="V59" s="7"/>
      <c r="W59" s="15">
        <v>1.83</v>
      </c>
      <c r="X59" s="7">
        <f>W59/M59*100</f>
        <v>610</v>
      </c>
      <c r="Y59" s="37"/>
      <c r="Z59" s="29"/>
    </row>
    <row r="60" spans="1:26" s="1" customFormat="1" ht="15.75" thickBot="1" x14ac:dyDescent="0.3">
      <c r="A60" s="54" t="s">
        <v>92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6"/>
      <c r="Z60" s="11"/>
    </row>
    <row r="61" spans="1:26" s="1" customFormat="1" ht="30.75" thickBot="1" x14ac:dyDescent="0.3">
      <c r="A61" s="34" t="s">
        <v>93</v>
      </c>
      <c r="B61" s="7" t="s">
        <v>94</v>
      </c>
      <c r="C61" s="7">
        <v>20</v>
      </c>
      <c r="D61" s="8">
        <v>0</v>
      </c>
      <c r="E61" s="8">
        <v>15</v>
      </c>
      <c r="F61" s="8">
        <v>2</v>
      </c>
      <c r="G61" s="8">
        <v>2</v>
      </c>
      <c r="H61" s="8">
        <v>0</v>
      </c>
      <c r="I61" s="8">
        <v>0</v>
      </c>
      <c r="J61" s="8">
        <v>3</v>
      </c>
      <c r="K61" s="8">
        <v>2</v>
      </c>
      <c r="L61" s="8">
        <v>0</v>
      </c>
      <c r="M61" s="15">
        <v>24</v>
      </c>
      <c r="N61" s="7">
        <v>0</v>
      </c>
      <c r="O61" s="7">
        <v>2</v>
      </c>
      <c r="P61" s="7">
        <v>0</v>
      </c>
      <c r="Q61" s="7">
        <v>0</v>
      </c>
      <c r="R61" s="7">
        <v>1</v>
      </c>
      <c r="S61" s="20"/>
      <c r="T61" s="7">
        <v>0</v>
      </c>
      <c r="U61" s="7">
        <v>0</v>
      </c>
      <c r="V61" s="7">
        <v>0</v>
      </c>
      <c r="W61" s="15">
        <v>3</v>
      </c>
      <c r="X61" s="7">
        <v>12.5</v>
      </c>
      <c r="Y61" s="36">
        <v>62.91</v>
      </c>
      <c r="Z61" s="30">
        <f>AVERAGE(Y61:Y67)</f>
        <v>97.855999999999995</v>
      </c>
    </row>
    <row r="62" spans="1:26" s="1" customFormat="1" ht="30.75" thickBot="1" x14ac:dyDescent="0.3">
      <c r="A62" s="35"/>
      <c r="B62" s="7" t="s">
        <v>95</v>
      </c>
      <c r="C62" s="7">
        <v>80</v>
      </c>
      <c r="D62" s="8">
        <v>0</v>
      </c>
      <c r="E62" s="8">
        <v>15</v>
      </c>
      <c r="F62" s="8">
        <v>6</v>
      </c>
      <c r="G62" s="8">
        <v>10</v>
      </c>
      <c r="H62" s="8">
        <v>0</v>
      </c>
      <c r="I62" s="8">
        <v>0</v>
      </c>
      <c r="J62" s="8">
        <v>8</v>
      </c>
      <c r="K62" s="8">
        <v>7</v>
      </c>
      <c r="L62" s="8">
        <v>3</v>
      </c>
      <c r="M62" s="15">
        <v>49</v>
      </c>
      <c r="N62" s="7">
        <v>7</v>
      </c>
      <c r="O62" s="7">
        <v>10</v>
      </c>
      <c r="P62" s="7">
        <v>3</v>
      </c>
      <c r="Q62" s="7">
        <v>1</v>
      </c>
      <c r="R62" s="7">
        <v>13</v>
      </c>
      <c r="S62" s="20"/>
      <c r="T62" s="7">
        <v>1</v>
      </c>
      <c r="U62" s="7">
        <v>0</v>
      </c>
      <c r="V62" s="7">
        <v>2</v>
      </c>
      <c r="W62" s="15">
        <v>37</v>
      </c>
      <c r="X62" s="7">
        <v>75.510000000000005</v>
      </c>
      <c r="Y62" s="37"/>
      <c r="Z62" s="31"/>
    </row>
    <row r="63" spans="1:26" s="1" customFormat="1" ht="30.75" thickBot="1" x14ac:dyDescent="0.3">
      <c r="A63" s="34" t="s">
        <v>96</v>
      </c>
      <c r="B63" s="7" t="s">
        <v>97</v>
      </c>
      <c r="C63" s="7">
        <v>20</v>
      </c>
      <c r="D63" s="8">
        <v>0</v>
      </c>
      <c r="E63" s="8">
        <v>2</v>
      </c>
      <c r="F63" s="8">
        <v>1</v>
      </c>
      <c r="G63" s="8">
        <v>0</v>
      </c>
      <c r="H63" s="8">
        <v>0</v>
      </c>
      <c r="I63" s="8">
        <v>0</v>
      </c>
      <c r="J63" s="8">
        <v>0</v>
      </c>
      <c r="K63" s="8">
        <v>1</v>
      </c>
      <c r="L63" s="8">
        <v>0</v>
      </c>
      <c r="M63" s="15">
        <v>4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20"/>
      <c r="T63" s="7">
        <v>0</v>
      </c>
      <c r="U63" s="7">
        <v>0</v>
      </c>
      <c r="V63" s="7">
        <v>0</v>
      </c>
      <c r="W63" s="15">
        <v>0</v>
      </c>
      <c r="X63" s="7">
        <v>0</v>
      </c>
      <c r="Y63" s="36">
        <v>138.94</v>
      </c>
      <c r="Z63" s="31"/>
    </row>
    <row r="64" spans="1:26" s="1" customFormat="1" ht="30.75" thickBot="1" x14ac:dyDescent="0.3">
      <c r="A64" s="35"/>
      <c r="B64" s="7" t="s">
        <v>98</v>
      </c>
      <c r="C64" s="7">
        <v>80</v>
      </c>
      <c r="D64" s="8">
        <v>0</v>
      </c>
      <c r="E64" s="8">
        <v>2</v>
      </c>
      <c r="F64" s="8">
        <v>1</v>
      </c>
      <c r="G64" s="8">
        <v>5</v>
      </c>
      <c r="H64" s="8">
        <v>0</v>
      </c>
      <c r="I64" s="8">
        <v>0</v>
      </c>
      <c r="J64" s="8">
        <v>4</v>
      </c>
      <c r="K64" s="8">
        <v>5</v>
      </c>
      <c r="L64" s="8">
        <v>2</v>
      </c>
      <c r="M64" s="15">
        <v>19</v>
      </c>
      <c r="N64" s="7">
        <v>2</v>
      </c>
      <c r="O64" s="7">
        <v>7</v>
      </c>
      <c r="P64" s="7">
        <v>5</v>
      </c>
      <c r="Q64" s="7">
        <v>0</v>
      </c>
      <c r="R64" s="7">
        <v>2</v>
      </c>
      <c r="S64" s="20"/>
      <c r="T64" s="7">
        <v>10</v>
      </c>
      <c r="U64" s="7">
        <v>5</v>
      </c>
      <c r="V64" s="7">
        <v>2</v>
      </c>
      <c r="W64" s="15">
        <v>33</v>
      </c>
      <c r="X64" s="7">
        <v>173.68</v>
      </c>
      <c r="Y64" s="37"/>
      <c r="Z64" s="31"/>
    </row>
    <row r="65" spans="1:26" s="1" customFormat="1" ht="30.75" thickBot="1" x14ac:dyDescent="0.3">
      <c r="A65" s="12" t="s">
        <v>99</v>
      </c>
      <c r="B65" s="7" t="s">
        <v>100</v>
      </c>
      <c r="C65" s="7">
        <v>100</v>
      </c>
      <c r="D65" s="8">
        <v>0</v>
      </c>
      <c r="E65" s="8">
        <v>35</v>
      </c>
      <c r="F65" s="8">
        <v>4</v>
      </c>
      <c r="G65" s="8">
        <v>18</v>
      </c>
      <c r="H65" s="8">
        <v>0</v>
      </c>
      <c r="I65" s="8">
        <v>0</v>
      </c>
      <c r="J65" s="8">
        <v>10</v>
      </c>
      <c r="K65" s="8">
        <v>15</v>
      </c>
      <c r="L65" s="8">
        <v>2</v>
      </c>
      <c r="M65" s="15">
        <v>84</v>
      </c>
      <c r="N65" s="7">
        <v>5</v>
      </c>
      <c r="O65" s="7">
        <v>43</v>
      </c>
      <c r="P65" s="7">
        <v>4</v>
      </c>
      <c r="Q65" s="7">
        <v>1</v>
      </c>
      <c r="R65" s="7">
        <v>15</v>
      </c>
      <c r="S65" s="20"/>
      <c r="T65" s="7">
        <v>14</v>
      </c>
      <c r="U65" s="7">
        <v>6</v>
      </c>
      <c r="V65" s="7">
        <v>1</v>
      </c>
      <c r="W65" s="15">
        <v>89</v>
      </c>
      <c r="X65" s="7">
        <v>105.95</v>
      </c>
      <c r="Y65" s="18">
        <v>105.95</v>
      </c>
      <c r="Z65" s="31"/>
    </row>
    <row r="66" spans="1:26" s="1" customFormat="1" ht="30.75" thickBot="1" x14ac:dyDescent="0.3">
      <c r="A66" s="12" t="s">
        <v>101</v>
      </c>
      <c r="B66" s="7" t="s">
        <v>102</v>
      </c>
      <c r="C66" s="7">
        <v>100</v>
      </c>
      <c r="D66" s="8">
        <v>0</v>
      </c>
      <c r="E66" s="8">
        <v>1</v>
      </c>
      <c r="F66" s="8">
        <v>1</v>
      </c>
      <c r="G66" s="8">
        <v>1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15">
        <v>3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20"/>
      <c r="T66" s="7">
        <v>0</v>
      </c>
      <c r="U66" s="7">
        <v>1</v>
      </c>
      <c r="V66" s="7">
        <v>0</v>
      </c>
      <c r="W66" s="15">
        <v>1</v>
      </c>
      <c r="X66" s="7">
        <v>33.33</v>
      </c>
      <c r="Y66" s="18">
        <v>33.33</v>
      </c>
      <c r="Z66" s="31"/>
    </row>
    <row r="67" spans="1:26" s="1" customFormat="1" ht="30.75" thickBot="1" x14ac:dyDescent="0.3">
      <c r="A67" s="12" t="s">
        <v>103</v>
      </c>
      <c r="B67" s="7" t="s">
        <v>104</v>
      </c>
      <c r="C67" s="7">
        <v>100</v>
      </c>
      <c r="D67" s="8">
        <v>0</v>
      </c>
      <c r="E67" s="8">
        <v>26</v>
      </c>
      <c r="F67" s="8">
        <v>3</v>
      </c>
      <c r="G67" s="8">
        <v>40</v>
      </c>
      <c r="H67" s="8">
        <v>0</v>
      </c>
      <c r="I67" s="8">
        <v>0</v>
      </c>
      <c r="J67" s="8">
        <v>35</v>
      </c>
      <c r="K67" s="8">
        <v>50</v>
      </c>
      <c r="L67" s="8">
        <v>8</v>
      </c>
      <c r="M67" s="15">
        <v>162</v>
      </c>
      <c r="N67" s="7">
        <v>42</v>
      </c>
      <c r="O67" s="7">
        <v>44</v>
      </c>
      <c r="P67" s="7">
        <v>1</v>
      </c>
      <c r="Q67" s="7">
        <v>12</v>
      </c>
      <c r="R67" s="7">
        <v>78</v>
      </c>
      <c r="S67" s="20"/>
      <c r="T67" s="7">
        <v>23</v>
      </c>
      <c r="U67" s="7">
        <v>31</v>
      </c>
      <c r="V67" s="7">
        <v>9</v>
      </c>
      <c r="W67" s="15">
        <v>240</v>
      </c>
      <c r="X67" s="7">
        <v>148.15</v>
      </c>
      <c r="Y67" s="18">
        <v>148.15</v>
      </c>
      <c r="Z67" s="32"/>
    </row>
    <row r="68" spans="1:26" s="1" customFormat="1" ht="15.75" thickBot="1" x14ac:dyDescent="0.3">
      <c r="A68" s="54" t="s">
        <v>105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6"/>
      <c r="Z68" s="11"/>
    </row>
    <row r="69" spans="1:26" s="1" customFormat="1" ht="45.75" thickBot="1" x14ac:dyDescent="0.3">
      <c r="A69" s="34" t="s">
        <v>106</v>
      </c>
      <c r="B69" s="7" t="s">
        <v>107</v>
      </c>
      <c r="C69" s="7">
        <v>20</v>
      </c>
      <c r="D69" s="8">
        <v>0</v>
      </c>
      <c r="E69" s="8">
        <v>5</v>
      </c>
      <c r="F69" s="8">
        <v>25</v>
      </c>
      <c r="G69" s="8">
        <v>2</v>
      </c>
      <c r="H69" s="8">
        <v>0</v>
      </c>
      <c r="I69" s="8">
        <v>0</v>
      </c>
      <c r="J69" s="8">
        <v>12</v>
      </c>
      <c r="K69" s="8">
        <v>2</v>
      </c>
      <c r="L69" s="8">
        <v>2</v>
      </c>
      <c r="M69" s="15">
        <v>8</v>
      </c>
      <c r="N69" s="7">
        <v>2</v>
      </c>
      <c r="O69" s="7">
        <v>6</v>
      </c>
      <c r="P69" s="7">
        <v>25</v>
      </c>
      <c r="Q69" s="7">
        <v>4.54</v>
      </c>
      <c r="R69" s="7">
        <v>12</v>
      </c>
      <c r="S69" s="20"/>
      <c r="T69" s="7">
        <v>9</v>
      </c>
      <c r="U69" s="7">
        <v>2</v>
      </c>
      <c r="V69" s="7">
        <v>0</v>
      </c>
      <c r="W69" s="15">
        <v>8.65</v>
      </c>
      <c r="X69" s="7">
        <v>108.13</v>
      </c>
      <c r="Y69" s="45">
        <f>X69*0.2+X70*0.3+X71*0.2+X72*0.2</f>
        <v>116.87800000000001</v>
      </c>
      <c r="Z69" s="26">
        <f>AVERAGE(Y69:Y94)</f>
        <v>86.82236708879357</v>
      </c>
    </row>
    <row r="70" spans="1:26" s="1" customFormat="1" ht="30.75" thickBot="1" x14ac:dyDescent="0.3">
      <c r="A70" s="38"/>
      <c r="B70" s="7" t="s">
        <v>108</v>
      </c>
      <c r="C70" s="7">
        <v>30</v>
      </c>
      <c r="D70" s="8">
        <v>0</v>
      </c>
      <c r="E70" s="8">
        <v>1.5</v>
      </c>
      <c r="F70" s="8">
        <v>60</v>
      </c>
      <c r="G70" s="8">
        <v>2</v>
      </c>
      <c r="H70" s="8">
        <v>0</v>
      </c>
      <c r="I70" s="8">
        <v>0</v>
      </c>
      <c r="J70" s="8">
        <v>10</v>
      </c>
      <c r="K70" s="8">
        <v>2</v>
      </c>
      <c r="L70" s="8">
        <v>10</v>
      </c>
      <c r="M70" s="15">
        <v>14.25</v>
      </c>
      <c r="N70" s="7">
        <v>14</v>
      </c>
      <c r="O70" s="7">
        <v>1.5</v>
      </c>
      <c r="P70" s="7">
        <v>70</v>
      </c>
      <c r="Q70" s="7">
        <v>13</v>
      </c>
      <c r="R70" s="7">
        <v>36</v>
      </c>
      <c r="S70" s="20"/>
      <c r="T70" s="7">
        <v>13</v>
      </c>
      <c r="U70" s="7">
        <v>2</v>
      </c>
      <c r="V70" s="7">
        <v>12.76</v>
      </c>
      <c r="W70" s="15">
        <v>20.28</v>
      </c>
      <c r="X70" s="7">
        <v>142.32</v>
      </c>
      <c r="Y70" s="46"/>
      <c r="Z70" s="33"/>
    </row>
    <row r="71" spans="1:26" s="1" customFormat="1" ht="30.75" thickBot="1" x14ac:dyDescent="0.3">
      <c r="A71" s="38"/>
      <c r="B71" s="7" t="s">
        <v>109</v>
      </c>
      <c r="C71" s="7">
        <v>20</v>
      </c>
      <c r="D71" s="8">
        <v>0</v>
      </c>
      <c r="E71" s="8">
        <v>5</v>
      </c>
      <c r="F71" s="8">
        <v>24</v>
      </c>
      <c r="G71" s="8">
        <v>4</v>
      </c>
      <c r="H71" s="8">
        <v>0</v>
      </c>
      <c r="I71" s="8">
        <v>0</v>
      </c>
      <c r="J71" s="8">
        <v>7</v>
      </c>
      <c r="K71" s="8">
        <v>1</v>
      </c>
      <c r="L71" s="8">
        <v>2</v>
      </c>
      <c r="M71" s="15">
        <v>43</v>
      </c>
      <c r="N71" s="7">
        <v>13</v>
      </c>
      <c r="O71" s="7">
        <v>12</v>
      </c>
      <c r="P71" s="7">
        <v>25</v>
      </c>
      <c r="Q71" s="7">
        <v>11</v>
      </c>
      <c r="R71" s="7">
        <v>3</v>
      </c>
      <c r="S71" s="20"/>
      <c r="T71" s="7">
        <v>10</v>
      </c>
      <c r="U71" s="7">
        <v>1</v>
      </c>
      <c r="V71" s="7">
        <v>5</v>
      </c>
      <c r="W71" s="15">
        <v>80</v>
      </c>
      <c r="X71" s="7">
        <v>186.05</v>
      </c>
      <c r="Y71" s="46"/>
      <c r="Z71" s="33"/>
    </row>
    <row r="72" spans="1:26" s="1" customFormat="1" ht="30.75" thickBot="1" x14ac:dyDescent="0.3">
      <c r="A72" s="35"/>
      <c r="B72" s="7" t="s">
        <v>110</v>
      </c>
      <c r="C72" s="7">
        <v>20</v>
      </c>
      <c r="D72" s="8">
        <v>0</v>
      </c>
      <c r="E72" s="8">
        <v>40</v>
      </c>
      <c r="F72" s="8">
        <v>34</v>
      </c>
      <c r="G72" s="8">
        <v>25</v>
      </c>
      <c r="H72" s="8">
        <v>0</v>
      </c>
      <c r="I72" s="8">
        <v>0</v>
      </c>
      <c r="J72" s="8">
        <v>45</v>
      </c>
      <c r="K72" s="8">
        <v>30</v>
      </c>
      <c r="L72" s="8">
        <v>25</v>
      </c>
      <c r="M72" s="15">
        <v>33.17</v>
      </c>
      <c r="N72" s="7">
        <v>7</v>
      </c>
      <c r="O72" s="7">
        <v>28</v>
      </c>
      <c r="P72" s="7">
        <v>30</v>
      </c>
      <c r="Q72" s="7">
        <v>24.98</v>
      </c>
      <c r="R72" s="7">
        <v>24</v>
      </c>
      <c r="S72" s="20"/>
      <c r="T72" s="7">
        <v>30</v>
      </c>
      <c r="U72" s="7">
        <v>32</v>
      </c>
      <c r="V72" s="7">
        <v>27.65</v>
      </c>
      <c r="W72" s="15">
        <v>25.45</v>
      </c>
      <c r="X72" s="7">
        <v>76.73</v>
      </c>
      <c r="Y72" s="47"/>
      <c r="Z72" s="33"/>
    </row>
    <row r="73" spans="1:26" s="1" customFormat="1" ht="15.75" thickBot="1" x14ac:dyDescent="0.3">
      <c r="A73" s="34" t="s">
        <v>111</v>
      </c>
      <c r="B73" s="7" t="s">
        <v>112</v>
      </c>
      <c r="C73" s="7">
        <v>10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15">
        <v>22</v>
      </c>
      <c r="N73" s="7">
        <v>0</v>
      </c>
      <c r="O73" s="7">
        <v>0</v>
      </c>
      <c r="P73" s="7">
        <v>0</v>
      </c>
      <c r="Q73" s="7">
        <v>6</v>
      </c>
      <c r="R73" s="7">
        <v>0</v>
      </c>
      <c r="S73" s="20"/>
      <c r="T73" s="7">
        <v>0</v>
      </c>
      <c r="U73" s="7">
        <v>10</v>
      </c>
      <c r="V73" s="7">
        <v>0</v>
      </c>
      <c r="W73" s="15">
        <f>SUM(N73:V73)</f>
        <v>16</v>
      </c>
      <c r="X73" s="23">
        <f>W73/M73*100</f>
        <v>72.727272727272734</v>
      </c>
      <c r="Y73" s="45">
        <f>X73*0.1+X74*0.2+X75*0.1+X76*0.1+X77*0.1+X78*0.1</f>
        <v>49.429590017825305</v>
      </c>
      <c r="Z73" s="33"/>
    </row>
    <row r="74" spans="1:26" s="1" customFormat="1" ht="15.75" thickBot="1" x14ac:dyDescent="0.3">
      <c r="A74" s="38"/>
      <c r="B74" s="7" t="s">
        <v>113</v>
      </c>
      <c r="C74" s="7">
        <v>20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15">
        <v>17</v>
      </c>
      <c r="N74" s="7">
        <v>3</v>
      </c>
      <c r="O74" s="7">
        <v>4</v>
      </c>
      <c r="P74" s="7"/>
      <c r="Q74" s="7">
        <v>0</v>
      </c>
      <c r="R74" s="7">
        <v>4</v>
      </c>
      <c r="S74" s="20"/>
      <c r="T74" s="7">
        <v>4</v>
      </c>
      <c r="U74" s="7">
        <v>0</v>
      </c>
      <c r="V74" s="7">
        <v>1</v>
      </c>
      <c r="W74" s="15">
        <f t="shared" ref="W74:W78" si="2">SUM(N74:V74)</f>
        <v>16</v>
      </c>
      <c r="X74" s="23">
        <f t="shared" ref="X74:X78" si="3">W74/M74*100</f>
        <v>94.117647058823522</v>
      </c>
      <c r="Y74" s="46"/>
      <c r="Z74" s="33"/>
    </row>
    <row r="75" spans="1:26" s="1" customFormat="1" ht="15.75" thickBot="1" x14ac:dyDescent="0.3">
      <c r="A75" s="38"/>
      <c r="B75" s="7" t="s">
        <v>114</v>
      </c>
      <c r="C75" s="7">
        <v>10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15">
        <v>17</v>
      </c>
      <c r="N75" s="7"/>
      <c r="O75" s="7"/>
      <c r="P75" s="7"/>
      <c r="Q75" s="7"/>
      <c r="R75" s="7"/>
      <c r="S75" s="20"/>
      <c r="T75" s="7"/>
      <c r="U75" s="7"/>
      <c r="V75" s="7">
        <v>0</v>
      </c>
      <c r="W75" s="15">
        <v>17</v>
      </c>
      <c r="X75" s="23">
        <f t="shared" si="3"/>
        <v>100</v>
      </c>
      <c r="Y75" s="46"/>
      <c r="Z75" s="33"/>
    </row>
    <row r="76" spans="1:26" s="1" customFormat="1" ht="15.75" thickBot="1" x14ac:dyDescent="0.3">
      <c r="A76" s="38"/>
      <c r="B76" s="7" t="s">
        <v>115</v>
      </c>
      <c r="C76" s="7">
        <v>10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15">
        <v>3</v>
      </c>
      <c r="N76" s="7"/>
      <c r="O76" s="7"/>
      <c r="P76" s="7">
        <v>2</v>
      </c>
      <c r="Q76" s="7"/>
      <c r="R76" s="7"/>
      <c r="S76" s="20"/>
      <c r="T76" s="7"/>
      <c r="U76" s="7"/>
      <c r="V76" s="7">
        <v>0</v>
      </c>
      <c r="W76" s="15">
        <f t="shared" si="2"/>
        <v>2</v>
      </c>
      <c r="X76" s="23">
        <f t="shared" si="3"/>
        <v>66.666666666666657</v>
      </c>
      <c r="Y76" s="46"/>
      <c r="Z76" s="33"/>
    </row>
    <row r="77" spans="1:26" s="1" customFormat="1" ht="30.75" thickBot="1" x14ac:dyDescent="0.3">
      <c r="A77" s="38"/>
      <c r="B77" s="7" t="s">
        <v>116</v>
      </c>
      <c r="C77" s="7">
        <v>10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15">
        <v>1</v>
      </c>
      <c r="N77" s="7"/>
      <c r="O77" s="7"/>
      <c r="P77" s="7"/>
      <c r="Q77" s="7"/>
      <c r="R77" s="7"/>
      <c r="S77" s="20"/>
      <c r="T77" s="7"/>
      <c r="U77" s="7"/>
      <c r="V77" s="7">
        <v>0</v>
      </c>
      <c r="W77" s="15">
        <f t="shared" si="2"/>
        <v>0</v>
      </c>
      <c r="X77" s="23">
        <f t="shared" si="3"/>
        <v>0</v>
      </c>
      <c r="Y77" s="46"/>
      <c r="Z77" s="33"/>
    </row>
    <row r="78" spans="1:26" s="1" customFormat="1" ht="30.75" thickBot="1" x14ac:dyDescent="0.3">
      <c r="A78" s="38"/>
      <c r="B78" s="7" t="s">
        <v>117</v>
      </c>
      <c r="C78" s="7">
        <v>10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15">
        <v>3</v>
      </c>
      <c r="N78" s="7"/>
      <c r="O78" s="7"/>
      <c r="P78" s="7">
        <v>2</v>
      </c>
      <c r="Q78" s="7"/>
      <c r="R78" s="7"/>
      <c r="S78" s="20"/>
      <c r="T78" s="7"/>
      <c r="U78" s="7"/>
      <c r="V78" s="7">
        <v>0</v>
      </c>
      <c r="W78" s="15">
        <f t="shared" si="2"/>
        <v>2</v>
      </c>
      <c r="X78" s="23">
        <f t="shared" si="3"/>
        <v>66.666666666666657</v>
      </c>
      <c r="Y78" s="46"/>
      <c r="Z78" s="33"/>
    </row>
    <row r="79" spans="1:26" s="1" customFormat="1" ht="15.75" thickBot="1" x14ac:dyDescent="0.3">
      <c r="A79" s="35"/>
      <c r="B79" s="7" t="s">
        <v>118</v>
      </c>
      <c r="C79" s="7">
        <v>20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15">
        <v>0</v>
      </c>
      <c r="N79" s="7"/>
      <c r="O79" s="7"/>
      <c r="P79" s="7"/>
      <c r="Q79" s="7"/>
      <c r="R79" s="7"/>
      <c r="S79" s="20"/>
      <c r="T79" s="7"/>
      <c r="U79" s="7"/>
      <c r="V79" s="7" t="s">
        <v>190</v>
      </c>
      <c r="W79" s="15" t="s">
        <v>190</v>
      </c>
      <c r="X79" s="7" t="s">
        <v>190</v>
      </c>
      <c r="Y79" s="47"/>
      <c r="Z79" s="33"/>
    </row>
    <row r="80" spans="1:26" s="1" customFormat="1" ht="30.75" thickBot="1" x14ac:dyDescent="0.3">
      <c r="A80" s="34" t="s">
        <v>119</v>
      </c>
      <c r="B80" s="7" t="s">
        <v>120</v>
      </c>
      <c r="C80" s="7">
        <v>20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41.5</v>
      </c>
      <c r="J80" s="8">
        <v>0</v>
      </c>
      <c r="K80" s="8">
        <v>0</v>
      </c>
      <c r="L80" s="8">
        <v>0</v>
      </c>
      <c r="M80" s="15">
        <v>41.5</v>
      </c>
      <c r="N80" s="7"/>
      <c r="O80" s="7"/>
      <c r="P80" s="7"/>
      <c r="Q80" s="7"/>
      <c r="R80" s="7"/>
      <c r="S80" s="20">
        <v>44.95</v>
      </c>
      <c r="T80" s="7"/>
      <c r="U80" s="7"/>
      <c r="V80" s="7"/>
      <c r="W80" s="15">
        <f>S80</f>
        <v>44.95</v>
      </c>
      <c r="X80" s="23">
        <f>W81/M81*100</f>
        <v>95.730769230769226</v>
      </c>
      <c r="Y80" s="45">
        <f>X80*0.2+X81*0.2+X82*0.2+X83*0.6</f>
        <v>45.077526395173457</v>
      </c>
      <c r="Z80" s="33"/>
    </row>
    <row r="81" spans="1:26" s="1" customFormat="1" ht="15.75" thickBot="1" x14ac:dyDescent="0.3">
      <c r="A81" s="38"/>
      <c r="B81" s="7" t="s">
        <v>121</v>
      </c>
      <c r="C81" s="7">
        <v>20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52</v>
      </c>
      <c r="J81" s="8">
        <v>0</v>
      </c>
      <c r="K81" s="8">
        <v>0</v>
      </c>
      <c r="L81" s="8">
        <v>0</v>
      </c>
      <c r="M81" s="15">
        <v>52</v>
      </c>
      <c r="N81" s="7"/>
      <c r="O81" s="7"/>
      <c r="P81" s="7"/>
      <c r="Q81" s="7"/>
      <c r="R81" s="7"/>
      <c r="S81" s="20">
        <v>49.78</v>
      </c>
      <c r="T81" s="7"/>
      <c r="U81" s="7"/>
      <c r="V81" s="7"/>
      <c r="W81" s="15">
        <f>S81</f>
        <v>49.78</v>
      </c>
      <c r="X81" s="23">
        <f t="shared" ref="X81:X83" si="4">W82/M82*100</f>
        <v>83.333333333333343</v>
      </c>
      <c r="Y81" s="46"/>
      <c r="Z81" s="33"/>
    </row>
    <row r="82" spans="1:26" s="1" customFormat="1" ht="30.75" thickBot="1" x14ac:dyDescent="0.3">
      <c r="A82" s="38"/>
      <c r="B82" s="7" t="s">
        <v>122</v>
      </c>
      <c r="C82" s="7">
        <v>20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6</v>
      </c>
      <c r="J82" s="8">
        <v>0</v>
      </c>
      <c r="K82" s="8">
        <v>0</v>
      </c>
      <c r="L82" s="8">
        <v>0</v>
      </c>
      <c r="M82" s="15">
        <v>6</v>
      </c>
      <c r="N82" s="7"/>
      <c r="O82" s="7"/>
      <c r="P82" s="7"/>
      <c r="Q82" s="7"/>
      <c r="R82" s="7"/>
      <c r="S82" s="20">
        <v>5</v>
      </c>
      <c r="T82" s="7"/>
      <c r="U82" s="7"/>
      <c r="V82" s="7"/>
      <c r="W82" s="15">
        <v>5</v>
      </c>
      <c r="X82" s="23">
        <f t="shared" si="4"/>
        <v>37.499999999999993</v>
      </c>
      <c r="Y82" s="46"/>
      <c r="Z82" s="33"/>
    </row>
    <row r="83" spans="1:26" s="1" customFormat="1" ht="30.75" thickBot="1" x14ac:dyDescent="0.3">
      <c r="A83" s="35"/>
      <c r="B83" s="7" t="s">
        <v>123</v>
      </c>
      <c r="C83" s="7">
        <v>40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0.8</v>
      </c>
      <c r="J83" s="8">
        <v>0</v>
      </c>
      <c r="K83" s="8">
        <v>0</v>
      </c>
      <c r="L83" s="8">
        <v>0</v>
      </c>
      <c r="M83" s="15">
        <v>0.8</v>
      </c>
      <c r="N83" s="7"/>
      <c r="O83" s="7"/>
      <c r="P83" s="7"/>
      <c r="Q83" s="7"/>
      <c r="R83" s="7"/>
      <c r="S83" s="20">
        <v>0.3</v>
      </c>
      <c r="T83" s="7"/>
      <c r="U83" s="7"/>
      <c r="V83" s="7"/>
      <c r="W83" s="15">
        <v>0.3</v>
      </c>
      <c r="X83" s="23">
        <f t="shared" si="4"/>
        <v>2.9411764705882351</v>
      </c>
      <c r="Y83" s="47"/>
      <c r="Z83" s="33"/>
    </row>
    <row r="84" spans="1:26" s="1" customFormat="1" ht="60.75" thickBot="1" x14ac:dyDescent="0.3">
      <c r="A84" s="12" t="s">
        <v>124</v>
      </c>
      <c r="B84" s="7" t="s">
        <v>125</v>
      </c>
      <c r="C84" s="7">
        <v>100</v>
      </c>
      <c r="D84" s="8">
        <v>0</v>
      </c>
      <c r="E84" s="8">
        <v>1</v>
      </c>
      <c r="F84" s="8">
        <v>1</v>
      </c>
      <c r="G84" s="8">
        <v>1</v>
      </c>
      <c r="H84" s="8">
        <v>1</v>
      </c>
      <c r="I84" s="8" t="s">
        <v>190</v>
      </c>
      <c r="J84" s="8">
        <v>1</v>
      </c>
      <c r="K84" s="8">
        <v>1</v>
      </c>
      <c r="L84" s="8">
        <v>1</v>
      </c>
      <c r="M84" s="15">
        <v>34</v>
      </c>
      <c r="N84" s="7">
        <v>1</v>
      </c>
      <c r="O84" s="7">
        <v>1</v>
      </c>
      <c r="P84" s="7">
        <v>1</v>
      </c>
      <c r="Q84" s="7">
        <v>1</v>
      </c>
      <c r="R84" s="7">
        <v>1</v>
      </c>
      <c r="S84" s="20"/>
      <c r="T84" s="7">
        <v>1</v>
      </c>
      <c r="U84" s="7">
        <v>1</v>
      </c>
      <c r="V84" s="7">
        <v>1</v>
      </c>
      <c r="W84" s="15">
        <v>1</v>
      </c>
      <c r="X84" s="7">
        <v>100</v>
      </c>
      <c r="Y84" s="7">
        <v>100</v>
      </c>
      <c r="Z84" s="33"/>
    </row>
    <row r="85" spans="1:26" s="1" customFormat="1" ht="30.75" thickBot="1" x14ac:dyDescent="0.3">
      <c r="A85" s="34" t="s">
        <v>126</v>
      </c>
      <c r="B85" s="7" t="s">
        <v>127</v>
      </c>
      <c r="C85" s="7">
        <v>60</v>
      </c>
      <c r="D85" s="8">
        <v>0</v>
      </c>
      <c r="E85" s="8">
        <v>8</v>
      </c>
      <c r="F85" s="8">
        <v>0</v>
      </c>
      <c r="G85" s="8">
        <v>0</v>
      </c>
      <c r="H85" s="8">
        <v>0</v>
      </c>
      <c r="I85" s="8">
        <v>0</v>
      </c>
      <c r="J85" s="8">
        <v>20</v>
      </c>
      <c r="K85" s="8">
        <v>0</v>
      </c>
      <c r="L85" s="8">
        <v>1</v>
      </c>
      <c r="M85" s="15">
        <v>29</v>
      </c>
      <c r="N85" s="7">
        <v>0</v>
      </c>
      <c r="O85" s="7">
        <v>5</v>
      </c>
      <c r="P85" s="7"/>
      <c r="Q85" s="7"/>
      <c r="R85" s="7">
        <v>3</v>
      </c>
      <c r="S85" s="20"/>
      <c r="T85" s="7">
        <v>12</v>
      </c>
      <c r="U85" s="7"/>
      <c r="V85" s="7">
        <v>0</v>
      </c>
      <c r="W85" s="15">
        <v>20</v>
      </c>
      <c r="X85" s="7">
        <v>68.97</v>
      </c>
      <c r="Y85" s="48">
        <v>44.71</v>
      </c>
      <c r="Z85" s="33"/>
    </row>
    <row r="86" spans="1:26" s="1" customFormat="1" ht="15.75" thickBot="1" x14ac:dyDescent="0.3">
      <c r="A86" s="35"/>
      <c r="B86" s="7" t="s">
        <v>128</v>
      </c>
      <c r="C86" s="7">
        <v>40</v>
      </c>
      <c r="D86" s="8">
        <v>0</v>
      </c>
      <c r="E86" s="8">
        <v>8</v>
      </c>
      <c r="F86" s="8">
        <v>0</v>
      </c>
      <c r="G86" s="8">
        <v>0</v>
      </c>
      <c r="H86" s="8">
        <v>0</v>
      </c>
      <c r="I86" s="8">
        <v>0</v>
      </c>
      <c r="J86" s="8">
        <v>15</v>
      </c>
      <c r="K86" s="8">
        <v>0</v>
      </c>
      <c r="L86" s="8">
        <v>1</v>
      </c>
      <c r="M86" s="15">
        <v>24</v>
      </c>
      <c r="N86" s="7">
        <v>0</v>
      </c>
      <c r="O86" s="7">
        <v>1</v>
      </c>
      <c r="P86" s="7">
        <v>0</v>
      </c>
      <c r="Q86" s="7">
        <v>0</v>
      </c>
      <c r="R86" s="7">
        <v>1</v>
      </c>
      <c r="S86" s="20"/>
      <c r="T86" s="7">
        <v>0</v>
      </c>
      <c r="U86" s="7">
        <v>0</v>
      </c>
      <c r="V86" s="7">
        <v>0</v>
      </c>
      <c r="W86" s="15">
        <v>2</v>
      </c>
      <c r="X86" s="7">
        <v>8.33</v>
      </c>
      <c r="Y86" s="49"/>
      <c r="Z86" s="33"/>
    </row>
    <row r="87" spans="1:26" s="1" customFormat="1" ht="30.75" thickBot="1" x14ac:dyDescent="0.3">
      <c r="A87" s="34" t="s">
        <v>129</v>
      </c>
      <c r="B87" s="7" t="s">
        <v>130</v>
      </c>
      <c r="C87" s="7">
        <v>20</v>
      </c>
      <c r="D87" s="8">
        <v>0</v>
      </c>
      <c r="E87" s="8">
        <v>80</v>
      </c>
      <c r="F87" s="8">
        <v>72</v>
      </c>
      <c r="G87" s="8">
        <v>80</v>
      </c>
      <c r="H87" s="8">
        <v>0</v>
      </c>
      <c r="I87" s="8">
        <v>0</v>
      </c>
      <c r="J87" s="8">
        <v>83</v>
      </c>
      <c r="K87" s="8">
        <v>60</v>
      </c>
      <c r="L87" s="8">
        <v>70</v>
      </c>
      <c r="M87" s="15">
        <v>74.17</v>
      </c>
      <c r="N87" s="7">
        <v>80</v>
      </c>
      <c r="O87" s="7">
        <v>0</v>
      </c>
      <c r="P87" s="7">
        <v>0</v>
      </c>
      <c r="Q87" s="7">
        <v>57</v>
      </c>
      <c r="R87" s="7">
        <v>80</v>
      </c>
      <c r="S87" s="20"/>
      <c r="T87" s="7">
        <v>90</v>
      </c>
      <c r="U87" s="7">
        <v>88.6</v>
      </c>
      <c r="V87" s="7">
        <v>16.66</v>
      </c>
      <c r="W87" s="15">
        <v>68.709999999999994</v>
      </c>
      <c r="X87" s="7">
        <v>92.64</v>
      </c>
      <c r="Y87" s="48">
        <v>96.03</v>
      </c>
      <c r="Z87" s="33"/>
    </row>
    <row r="88" spans="1:26" s="1" customFormat="1" ht="30.75" thickBot="1" x14ac:dyDescent="0.3">
      <c r="A88" s="38"/>
      <c r="B88" s="7" t="s">
        <v>131</v>
      </c>
      <c r="C88" s="7">
        <v>60</v>
      </c>
      <c r="D88" s="8">
        <v>0</v>
      </c>
      <c r="E88" s="8">
        <v>90</v>
      </c>
      <c r="F88" s="8">
        <v>87</v>
      </c>
      <c r="G88" s="8">
        <v>83</v>
      </c>
      <c r="H88" s="8">
        <v>0</v>
      </c>
      <c r="I88" s="8">
        <v>0</v>
      </c>
      <c r="J88" s="8">
        <v>90</v>
      </c>
      <c r="K88" s="8">
        <v>80</v>
      </c>
      <c r="L88" s="8">
        <v>60</v>
      </c>
      <c r="M88" s="15">
        <v>81.67</v>
      </c>
      <c r="N88" s="7">
        <v>85</v>
      </c>
      <c r="O88" s="7">
        <v>0</v>
      </c>
      <c r="P88" s="7">
        <v>80</v>
      </c>
      <c r="Q88" s="7">
        <v>80</v>
      </c>
      <c r="R88" s="7">
        <v>66</v>
      </c>
      <c r="S88" s="20"/>
      <c r="T88" s="7">
        <v>81</v>
      </c>
      <c r="U88" s="7">
        <v>81.260000000000005</v>
      </c>
      <c r="V88" s="7">
        <v>83.2</v>
      </c>
      <c r="W88" s="15">
        <v>79.489999999999995</v>
      </c>
      <c r="X88" s="7">
        <v>97.33</v>
      </c>
      <c r="Y88" s="50"/>
      <c r="Z88" s="33"/>
    </row>
    <row r="89" spans="1:26" s="1" customFormat="1" ht="30.75" thickBot="1" x14ac:dyDescent="0.3">
      <c r="A89" s="35"/>
      <c r="B89" s="7" t="s">
        <v>132</v>
      </c>
      <c r="C89" s="7">
        <v>20</v>
      </c>
      <c r="D89" s="8">
        <v>0</v>
      </c>
      <c r="E89" s="8">
        <v>80</v>
      </c>
      <c r="F89" s="8">
        <v>75</v>
      </c>
      <c r="G89" s="8">
        <v>85</v>
      </c>
      <c r="H89" s="8">
        <v>0</v>
      </c>
      <c r="I89" s="8">
        <v>0</v>
      </c>
      <c r="J89" s="8">
        <v>89</v>
      </c>
      <c r="K89" s="8">
        <v>85</v>
      </c>
      <c r="L89" s="8">
        <v>0</v>
      </c>
      <c r="M89" s="15">
        <v>82.8</v>
      </c>
      <c r="N89" s="7">
        <v>75</v>
      </c>
      <c r="O89" s="7">
        <v>0</v>
      </c>
      <c r="P89" s="7">
        <v>0</v>
      </c>
      <c r="Q89" s="7">
        <v>78.400000000000006</v>
      </c>
      <c r="R89" s="7">
        <v>68</v>
      </c>
      <c r="S89" s="20"/>
      <c r="T89" s="7">
        <v>89</v>
      </c>
      <c r="U89" s="7">
        <v>85</v>
      </c>
      <c r="V89" s="7">
        <v>0</v>
      </c>
      <c r="W89" s="15">
        <v>79.08</v>
      </c>
      <c r="X89" s="7">
        <v>95.51</v>
      </c>
      <c r="Y89" s="49"/>
      <c r="Z89" s="33"/>
    </row>
    <row r="90" spans="1:26" s="1" customFormat="1" ht="30.75" thickBot="1" x14ac:dyDescent="0.3">
      <c r="A90" s="34" t="s">
        <v>133</v>
      </c>
      <c r="B90" s="7" t="s">
        <v>134</v>
      </c>
      <c r="C90" s="7">
        <v>80</v>
      </c>
      <c r="D90" s="8">
        <v>0</v>
      </c>
      <c r="E90" s="8">
        <v>0</v>
      </c>
      <c r="F90" s="8">
        <v>2</v>
      </c>
      <c r="G90" s="8">
        <v>6</v>
      </c>
      <c r="H90" s="8">
        <v>0</v>
      </c>
      <c r="I90" s="8">
        <v>0</v>
      </c>
      <c r="J90" s="8">
        <v>8</v>
      </c>
      <c r="K90" s="8">
        <v>6</v>
      </c>
      <c r="L90" s="8">
        <v>0</v>
      </c>
      <c r="M90" s="15">
        <v>22</v>
      </c>
      <c r="N90" s="7">
        <v>4</v>
      </c>
      <c r="O90" s="7">
        <v>4</v>
      </c>
      <c r="P90" s="7">
        <v>2</v>
      </c>
      <c r="Q90" s="7">
        <v>1</v>
      </c>
      <c r="R90" s="7"/>
      <c r="S90" s="20"/>
      <c r="T90" s="7">
        <v>8</v>
      </c>
      <c r="U90" s="7">
        <v>6</v>
      </c>
      <c r="V90" s="7">
        <v>0</v>
      </c>
      <c r="W90" s="15">
        <v>25</v>
      </c>
      <c r="X90" s="7">
        <v>113.64</v>
      </c>
      <c r="Y90" s="48">
        <v>105.18</v>
      </c>
      <c r="Z90" s="33"/>
    </row>
    <row r="91" spans="1:26" s="1" customFormat="1" ht="45.75" thickBot="1" x14ac:dyDescent="0.3">
      <c r="A91" s="35"/>
      <c r="B91" s="7" t="s">
        <v>135</v>
      </c>
      <c r="C91" s="7">
        <v>20</v>
      </c>
      <c r="D91" s="8">
        <v>0</v>
      </c>
      <c r="E91" s="8">
        <v>20</v>
      </c>
      <c r="F91" s="8">
        <v>32</v>
      </c>
      <c r="G91" s="8">
        <v>62</v>
      </c>
      <c r="H91" s="8">
        <v>0</v>
      </c>
      <c r="I91" s="8">
        <v>0</v>
      </c>
      <c r="J91" s="8">
        <v>22</v>
      </c>
      <c r="K91" s="8">
        <v>198</v>
      </c>
      <c r="L91" s="8">
        <v>64</v>
      </c>
      <c r="M91" s="15">
        <v>398</v>
      </c>
      <c r="N91" s="7">
        <v>34</v>
      </c>
      <c r="O91" s="7">
        <v>20</v>
      </c>
      <c r="P91" s="7">
        <v>21</v>
      </c>
      <c r="Q91" s="7">
        <v>2</v>
      </c>
      <c r="R91" s="7"/>
      <c r="S91" s="20"/>
      <c r="T91" s="7">
        <v>22</v>
      </c>
      <c r="U91" s="7">
        <v>185</v>
      </c>
      <c r="V91" s="7">
        <v>0</v>
      </c>
      <c r="W91" s="15">
        <v>284</v>
      </c>
      <c r="X91" s="7">
        <v>71.36</v>
      </c>
      <c r="Y91" s="49"/>
      <c r="Z91" s="33"/>
    </row>
    <row r="92" spans="1:26" s="1" customFormat="1" ht="30.75" thickBot="1" x14ac:dyDescent="0.3">
      <c r="A92" s="34" t="s">
        <v>136</v>
      </c>
      <c r="B92" s="7" t="s">
        <v>137</v>
      </c>
      <c r="C92" s="7">
        <v>40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15">
        <v>14</v>
      </c>
      <c r="N92" s="7">
        <v>0</v>
      </c>
      <c r="O92" s="7">
        <v>23</v>
      </c>
      <c r="P92" s="7">
        <v>4</v>
      </c>
      <c r="Q92" s="7">
        <v>0</v>
      </c>
      <c r="R92" s="7">
        <v>21.66</v>
      </c>
      <c r="S92" s="20"/>
      <c r="T92" s="7">
        <v>4</v>
      </c>
      <c r="U92" s="7">
        <v>0</v>
      </c>
      <c r="V92" s="7">
        <v>0</v>
      </c>
      <c r="W92" s="15">
        <v>13.17</v>
      </c>
      <c r="X92" s="23">
        <f>W92/M92*100</f>
        <v>94.071428571428569</v>
      </c>
      <c r="Y92" s="51">
        <f>(X92*0.4+X93*0.4+X94*0.2)</f>
        <v>137.27382029734974</v>
      </c>
      <c r="Z92" s="33"/>
    </row>
    <row r="93" spans="1:26" s="1" customFormat="1" ht="30.75" thickBot="1" x14ac:dyDescent="0.3">
      <c r="A93" s="38"/>
      <c r="B93" s="7" t="s">
        <v>138</v>
      </c>
      <c r="C93" s="7">
        <v>40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15">
        <v>13</v>
      </c>
      <c r="N93" s="7">
        <v>0</v>
      </c>
      <c r="O93" s="7">
        <v>0</v>
      </c>
      <c r="P93" s="7">
        <v>0</v>
      </c>
      <c r="Q93" s="7">
        <v>28.5</v>
      </c>
      <c r="R93" s="7">
        <v>0</v>
      </c>
      <c r="S93" s="20"/>
      <c r="T93" s="7">
        <v>0</v>
      </c>
      <c r="U93" s="7">
        <v>23.55</v>
      </c>
      <c r="V93" s="7">
        <v>0</v>
      </c>
      <c r="W93" s="15">
        <v>26.03</v>
      </c>
      <c r="X93" s="23">
        <f t="shared" ref="X93:X94" si="5">W93/M93*100</f>
        <v>200.23076923076925</v>
      </c>
      <c r="Y93" s="52"/>
      <c r="Z93" s="33"/>
    </row>
    <row r="94" spans="1:26" s="1" customFormat="1" ht="45.75" thickBot="1" x14ac:dyDescent="0.3">
      <c r="A94" s="35"/>
      <c r="B94" s="7" t="s">
        <v>139</v>
      </c>
      <c r="C94" s="7">
        <v>20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15">
        <v>17</v>
      </c>
      <c r="N94" s="7">
        <v>0</v>
      </c>
      <c r="O94" s="7">
        <v>12</v>
      </c>
      <c r="P94" s="7"/>
      <c r="Q94" s="7">
        <v>17.100000000000001</v>
      </c>
      <c r="R94" s="7">
        <v>20.25</v>
      </c>
      <c r="S94" s="20"/>
      <c r="T94" s="7">
        <v>22.5</v>
      </c>
      <c r="U94" s="7">
        <v>11.23</v>
      </c>
      <c r="V94" s="7"/>
      <c r="W94" s="15">
        <v>16.62</v>
      </c>
      <c r="X94" s="23">
        <f t="shared" si="5"/>
        <v>97.764705882352942</v>
      </c>
      <c r="Y94" s="53"/>
      <c r="Z94" s="33"/>
    </row>
    <row r="95" spans="1:26" s="1" customFormat="1" ht="15.75" thickBot="1" x14ac:dyDescent="0.3">
      <c r="A95" s="54" t="s">
        <v>140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6"/>
      <c r="Z95" s="11"/>
    </row>
    <row r="96" spans="1:26" s="1" customFormat="1" ht="45.75" thickBot="1" x14ac:dyDescent="0.3">
      <c r="A96" s="34" t="s">
        <v>141</v>
      </c>
      <c r="B96" s="7" t="s">
        <v>142</v>
      </c>
      <c r="C96" s="7">
        <v>80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13</v>
      </c>
      <c r="J96" s="8">
        <v>0</v>
      </c>
      <c r="K96" s="8">
        <v>0</v>
      </c>
      <c r="L96" s="8">
        <v>0</v>
      </c>
      <c r="M96" s="15">
        <v>13</v>
      </c>
      <c r="N96" s="7"/>
      <c r="O96" s="7"/>
      <c r="P96" s="7"/>
      <c r="Q96" s="7"/>
      <c r="R96" s="7"/>
      <c r="S96" s="20">
        <v>10</v>
      </c>
      <c r="T96" s="7"/>
      <c r="U96" s="7"/>
      <c r="V96" s="7"/>
      <c r="W96" s="15">
        <v>10</v>
      </c>
      <c r="X96" s="7">
        <v>76.92</v>
      </c>
      <c r="Y96" s="36">
        <f>X96</f>
        <v>76.92</v>
      </c>
      <c r="Z96" s="27">
        <f>AVERAGE(Y96:Y132)</f>
        <v>61.837602725366878</v>
      </c>
    </row>
    <row r="97" spans="1:26" s="1" customFormat="1" ht="45.75" thickBot="1" x14ac:dyDescent="0.3">
      <c r="A97" s="35"/>
      <c r="B97" s="7" t="s">
        <v>143</v>
      </c>
      <c r="C97" s="7">
        <v>20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2.65</v>
      </c>
      <c r="J97" s="8">
        <v>0</v>
      </c>
      <c r="K97" s="8">
        <v>0</v>
      </c>
      <c r="L97" s="8">
        <v>0</v>
      </c>
      <c r="M97" s="15">
        <v>2.65</v>
      </c>
      <c r="N97" s="7"/>
      <c r="O97" s="7"/>
      <c r="P97" s="7"/>
      <c r="Q97" s="7"/>
      <c r="R97" s="7"/>
      <c r="S97" s="20">
        <v>589</v>
      </c>
      <c r="T97" s="7"/>
      <c r="U97" s="7"/>
      <c r="V97" s="7"/>
      <c r="W97" s="15">
        <v>589</v>
      </c>
      <c r="X97" s="7">
        <v>0</v>
      </c>
      <c r="Y97" s="37"/>
      <c r="Z97" s="28"/>
    </row>
    <row r="98" spans="1:26" s="1" customFormat="1" ht="45.75" thickBot="1" x14ac:dyDescent="0.3">
      <c r="A98" s="12" t="s">
        <v>144</v>
      </c>
      <c r="B98" s="7" t="s">
        <v>145</v>
      </c>
      <c r="C98" s="7">
        <v>100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15" t="s">
        <v>190</v>
      </c>
      <c r="N98" s="7"/>
      <c r="O98" s="7"/>
      <c r="P98" s="7"/>
      <c r="Q98" s="7"/>
      <c r="R98" s="7"/>
      <c r="S98" s="20" t="s">
        <v>190</v>
      </c>
      <c r="T98" s="7"/>
      <c r="U98" s="7"/>
      <c r="V98" s="7"/>
      <c r="W98" s="15" t="s">
        <v>190</v>
      </c>
      <c r="X98" s="7" t="s">
        <v>190</v>
      </c>
      <c r="Y98" s="18" t="s">
        <v>190</v>
      </c>
      <c r="Z98" s="28"/>
    </row>
    <row r="99" spans="1:26" s="1" customFormat="1" ht="30.75" thickBot="1" x14ac:dyDescent="0.3">
      <c r="A99" s="12" t="s">
        <v>146</v>
      </c>
      <c r="B99" s="7" t="s">
        <v>147</v>
      </c>
      <c r="C99" s="7">
        <v>100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15" t="s">
        <v>190</v>
      </c>
      <c r="N99" s="7"/>
      <c r="O99" s="7"/>
      <c r="P99" s="7"/>
      <c r="Q99" s="7"/>
      <c r="R99" s="7"/>
      <c r="S99" s="20" t="s">
        <v>190</v>
      </c>
      <c r="T99" s="7"/>
      <c r="U99" s="7"/>
      <c r="V99" s="7"/>
      <c r="W99" s="15" t="s">
        <v>190</v>
      </c>
      <c r="X99" s="7" t="s">
        <v>190</v>
      </c>
      <c r="Y99" s="18" t="s">
        <v>190</v>
      </c>
      <c r="Z99" s="28"/>
    </row>
    <row r="100" spans="1:26" s="1" customFormat="1" ht="30.75" thickBot="1" x14ac:dyDescent="0.3">
      <c r="A100" s="34" t="s">
        <v>148</v>
      </c>
      <c r="B100" s="7" t="s">
        <v>149</v>
      </c>
      <c r="C100" s="7">
        <v>25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0.25</v>
      </c>
      <c r="J100" s="8">
        <v>0</v>
      </c>
      <c r="K100" s="8">
        <v>0</v>
      </c>
      <c r="L100" s="8">
        <v>0</v>
      </c>
      <c r="M100" s="15">
        <v>0.25</v>
      </c>
      <c r="N100" s="7"/>
      <c r="O100" s="7"/>
      <c r="P100" s="7"/>
      <c r="Q100" s="7"/>
      <c r="R100" s="7"/>
      <c r="S100" s="20">
        <v>0</v>
      </c>
      <c r="T100" s="7"/>
      <c r="U100" s="7"/>
      <c r="V100" s="7"/>
      <c r="W100" s="15">
        <v>0</v>
      </c>
      <c r="X100" s="7">
        <v>0</v>
      </c>
      <c r="Y100" s="36">
        <v>1.69</v>
      </c>
      <c r="Z100" s="28"/>
    </row>
    <row r="101" spans="1:26" s="1" customFormat="1" ht="30.75" thickBot="1" x14ac:dyDescent="0.3">
      <c r="A101" s="38"/>
      <c r="B101" s="7" t="s">
        <v>150</v>
      </c>
      <c r="C101" s="7">
        <v>70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0.83</v>
      </c>
      <c r="J101" s="8">
        <v>0</v>
      </c>
      <c r="K101" s="8">
        <v>0</v>
      </c>
      <c r="L101" s="8">
        <v>0</v>
      </c>
      <c r="M101" s="15">
        <v>0.83</v>
      </c>
      <c r="N101" s="7"/>
      <c r="O101" s="7"/>
      <c r="P101" s="7"/>
      <c r="Q101" s="7"/>
      <c r="R101" s="7"/>
      <c r="S101" s="20">
        <v>0.02</v>
      </c>
      <c r="T101" s="7"/>
      <c r="U101" s="7"/>
      <c r="V101" s="7"/>
      <c r="W101" s="15">
        <v>0.02</v>
      </c>
      <c r="X101" s="7">
        <v>2.41</v>
      </c>
      <c r="Y101" s="43"/>
      <c r="Z101" s="28"/>
    </row>
    <row r="102" spans="1:26" s="1" customFormat="1" ht="30.75" thickBot="1" x14ac:dyDescent="0.3">
      <c r="A102" s="35"/>
      <c r="B102" s="7" t="s">
        <v>151</v>
      </c>
      <c r="C102" s="7">
        <v>5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0.13</v>
      </c>
      <c r="J102" s="8">
        <v>0</v>
      </c>
      <c r="K102" s="8">
        <v>0</v>
      </c>
      <c r="L102" s="8">
        <v>0</v>
      </c>
      <c r="M102" s="15">
        <v>0.13</v>
      </c>
      <c r="N102" s="7"/>
      <c r="O102" s="7"/>
      <c r="P102" s="7"/>
      <c r="Q102" s="7"/>
      <c r="R102" s="7"/>
      <c r="S102" s="20">
        <v>0</v>
      </c>
      <c r="T102" s="7"/>
      <c r="U102" s="7"/>
      <c r="V102" s="7"/>
      <c r="W102" s="15">
        <v>0</v>
      </c>
      <c r="X102" s="7">
        <v>0</v>
      </c>
      <c r="Y102" s="37"/>
      <c r="Z102" s="28"/>
    </row>
    <row r="103" spans="1:26" s="1" customFormat="1" ht="30.75" thickBot="1" x14ac:dyDescent="0.3">
      <c r="A103" s="34" t="s">
        <v>152</v>
      </c>
      <c r="B103" s="7" t="s">
        <v>153</v>
      </c>
      <c r="C103" s="7">
        <v>20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7.46</v>
      </c>
      <c r="J103" s="8">
        <v>0</v>
      </c>
      <c r="K103" s="8">
        <v>0</v>
      </c>
      <c r="L103" s="8">
        <v>0</v>
      </c>
      <c r="M103" s="15">
        <v>7.46</v>
      </c>
      <c r="N103" s="7"/>
      <c r="O103" s="7"/>
      <c r="P103" s="7"/>
      <c r="Q103" s="7"/>
      <c r="R103" s="7"/>
      <c r="S103" s="20">
        <v>2.79</v>
      </c>
      <c r="T103" s="7"/>
      <c r="U103" s="7"/>
      <c r="V103" s="7"/>
      <c r="W103" s="15">
        <v>2.79</v>
      </c>
      <c r="X103" s="7">
        <v>37.4</v>
      </c>
      <c r="Y103" s="36">
        <v>25.74</v>
      </c>
      <c r="Z103" s="28"/>
    </row>
    <row r="104" spans="1:26" s="1" customFormat="1" ht="30.75" thickBot="1" x14ac:dyDescent="0.3">
      <c r="A104" s="38"/>
      <c r="B104" s="7" t="s">
        <v>154</v>
      </c>
      <c r="C104" s="7">
        <v>30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3.56</v>
      </c>
      <c r="J104" s="8">
        <v>0</v>
      </c>
      <c r="K104" s="8">
        <v>0</v>
      </c>
      <c r="L104" s="8">
        <v>0</v>
      </c>
      <c r="M104" s="15">
        <v>3.56</v>
      </c>
      <c r="N104" s="7"/>
      <c r="O104" s="7"/>
      <c r="P104" s="7"/>
      <c r="Q104" s="7"/>
      <c r="R104" s="7"/>
      <c r="S104" s="20">
        <v>0.52</v>
      </c>
      <c r="T104" s="7"/>
      <c r="U104" s="7"/>
      <c r="V104" s="7"/>
      <c r="W104" s="15">
        <v>0.52</v>
      </c>
      <c r="X104" s="7">
        <v>14.61</v>
      </c>
      <c r="Y104" s="43"/>
      <c r="Z104" s="28"/>
    </row>
    <row r="105" spans="1:26" s="1" customFormat="1" ht="30.75" thickBot="1" x14ac:dyDescent="0.3">
      <c r="A105" s="38"/>
      <c r="B105" s="7" t="s">
        <v>155</v>
      </c>
      <c r="C105" s="7">
        <v>30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1.19</v>
      </c>
      <c r="J105" s="8">
        <v>0</v>
      </c>
      <c r="K105" s="8">
        <v>0</v>
      </c>
      <c r="L105" s="8">
        <v>0</v>
      </c>
      <c r="M105" s="15">
        <v>1.19</v>
      </c>
      <c r="N105" s="7"/>
      <c r="O105" s="7"/>
      <c r="P105" s="7"/>
      <c r="Q105" s="7"/>
      <c r="R105" s="7"/>
      <c r="S105" s="20">
        <v>0.28999999999999998</v>
      </c>
      <c r="T105" s="7"/>
      <c r="U105" s="7"/>
      <c r="V105" s="7"/>
      <c r="W105" s="15">
        <v>0.28999999999999998</v>
      </c>
      <c r="X105" s="7">
        <v>24.37</v>
      </c>
      <c r="Y105" s="43"/>
      <c r="Z105" s="28"/>
    </row>
    <row r="106" spans="1:26" s="1" customFormat="1" ht="30.75" thickBot="1" x14ac:dyDescent="0.3">
      <c r="A106" s="38"/>
      <c r="B106" s="7" t="s">
        <v>156</v>
      </c>
      <c r="C106" s="7">
        <v>10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0.27</v>
      </c>
      <c r="J106" s="8">
        <v>0</v>
      </c>
      <c r="K106" s="8">
        <v>0</v>
      </c>
      <c r="L106" s="8">
        <v>0</v>
      </c>
      <c r="M106" s="15">
        <v>0.27</v>
      </c>
      <c r="N106" s="7"/>
      <c r="O106" s="7"/>
      <c r="P106" s="7"/>
      <c r="Q106" s="7"/>
      <c r="R106" s="7"/>
      <c r="S106" s="20">
        <v>0.06</v>
      </c>
      <c r="T106" s="7"/>
      <c r="U106" s="7"/>
      <c r="V106" s="7"/>
      <c r="W106" s="15">
        <v>0.06</v>
      </c>
      <c r="X106" s="7">
        <v>22.22</v>
      </c>
      <c r="Y106" s="43"/>
      <c r="Z106" s="28"/>
    </row>
    <row r="107" spans="1:26" s="1" customFormat="1" ht="30.75" thickBot="1" x14ac:dyDescent="0.3">
      <c r="A107" s="35"/>
      <c r="B107" s="7" t="s">
        <v>157</v>
      </c>
      <c r="C107" s="7">
        <v>10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7.63</v>
      </c>
      <c r="J107" s="8">
        <v>0</v>
      </c>
      <c r="K107" s="8">
        <v>0</v>
      </c>
      <c r="L107" s="8">
        <v>0</v>
      </c>
      <c r="M107" s="15">
        <v>7.63</v>
      </c>
      <c r="N107" s="7"/>
      <c r="O107" s="7"/>
      <c r="P107" s="7"/>
      <c r="Q107" s="7"/>
      <c r="R107" s="7"/>
      <c r="S107" s="20">
        <v>3.32</v>
      </c>
      <c r="T107" s="7"/>
      <c r="U107" s="7"/>
      <c r="V107" s="7"/>
      <c r="W107" s="15">
        <v>3.32</v>
      </c>
      <c r="X107" s="7">
        <v>43.51</v>
      </c>
      <c r="Y107" s="37"/>
      <c r="Z107" s="28"/>
    </row>
    <row r="108" spans="1:26" s="1" customFormat="1" ht="30.75" thickBot="1" x14ac:dyDescent="0.3">
      <c r="A108" s="34" t="s">
        <v>158</v>
      </c>
      <c r="B108" s="7" t="s">
        <v>159</v>
      </c>
      <c r="C108" s="7">
        <v>40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90</v>
      </c>
      <c r="J108" s="8">
        <v>0</v>
      </c>
      <c r="K108" s="8">
        <v>0</v>
      </c>
      <c r="L108" s="8">
        <v>0</v>
      </c>
      <c r="M108" s="15">
        <v>90</v>
      </c>
      <c r="N108" s="7"/>
      <c r="O108" s="7"/>
      <c r="P108" s="7"/>
      <c r="Q108" s="7"/>
      <c r="R108" s="7"/>
      <c r="S108" s="20">
        <v>90</v>
      </c>
      <c r="T108" s="7"/>
      <c r="U108" s="7"/>
      <c r="V108" s="7"/>
      <c r="W108" s="15">
        <v>90</v>
      </c>
      <c r="X108" s="7">
        <v>100</v>
      </c>
      <c r="Y108" s="36">
        <v>100.44</v>
      </c>
      <c r="Z108" s="28"/>
    </row>
    <row r="109" spans="1:26" s="1" customFormat="1" ht="30.75" thickBot="1" x14ac:dyDescent="0.3">
      <c r="A109" s="38"/>
      <c r="B109" s="7" t="s">
        <v>160</v>
      </c>
      <c r="C109" s="7">
        <v>40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59.43</v>
      </c>
      <c r="J109" s="8">
        <v>0</v>
      </c>
      <c r="K109" s="8">
        <v>0</v>
      </c>
      <c r="L109" s="8">
        <v>0</v>
      </c>
      <c r="M109" s="15">
        <v>59.43</v>
      </c>
      <c r="N109" s="7"/>
      <c r="O109" s="7"/>
      <c r="P109" s="7"/>
      <c r="Q109" s="7"/>
      <c r="R109" s="7"/>
      <c r="S109" s="20">
        <v>68</v>
      </c>
      <c r="T109" s="7"/>
      <c r="U109" s="7"/>
      <c r="V109" s="7"/>
      <c r="W109" s="15">
        <v>68</v>
      </c>
      <c r="X109" s="7">
        <v>114.42</v>
      </c>
      <c r="Y109" s="43"/>
      <c r="Z109" s="28"/>
    </row>
    <row r="110" spans="1:26" s="1" customFormat="1" ht="15.75" thickBot="1" x14ac:dyDescent="0.3">
      <c r="A110" s="35"/>
      <c r="B110" s="7" t="s">
        <v>161</v>
      </c>
      <c r="C110" s="7">
        <v>20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150</v>
      </c>
      <c r="J110" s="8">
        <v>0</v>
      </c>
      <c r="K110" s="8">
        <v>0</v>
      </c>
      <c r="L110" s="8">
        <v>0</v>
      </c>
      <c r="M110" s="15">
        <v>150</v>
      </c>
      <c r="N110" s="7"/>
      <c r="O110" s="7"/>
      <c r="P110" s="7"/>
      <c r="Q110" s="7"/>
      <c r="R110" s="7"/>
      <c r="S110" s="20">
        <v>110</v>
      </c>
      <c r="T110" s="7"/>
      <c r="U110" s="7"/>
      <c r="V110" s="7"/>
      <c r="W110" s="15">
        <v>110</v>
      </c>
      <c r="X110" s="7">
        <v>73.33</v>
      </c>
      <c r="Y110" s="37"/>
      <c r="Z110" s="28"/>
    </row>
    <row r="111" spans="1:26" s="1" customFormat="1" ht="30.75" thickBot="1" x14ac:dyDescent="0.3">
      <c r="A111" s="34" t="s">
        <v>162</v>
      </c>
      <c r="B111" s="7" t="s">
        <v>163</v>
      </c>
      <c r="C111" s="7">
        <v>30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24</v>
      </c>
      <c r="J111" s="8">
        <v>0</v>
      </c>
      <c r="K111" s="8">
        <v>0</v>
      </c>
      <c r="L111" s="8">
        <v>0</v>
      </c>
      <c r="M111" s="15">
        <v>24</v>
      </c>
      <c r="N111" s="7"/>
      <c r="O111" s="7"/>
      <c r="P111" s="7"/>
      <c r="Q111" s="7"/>
      <c r="R111" s="7"/>
      <c r="S111" s="20">
        <v>21</v>
      </c>
      <c r="T111" s="7"/>
      <c r="U111" s="7"/>
      <c r="V111" s="7"/>
      <c r="W111" s="15">
        <v>21</v>
      </c>
      <c r="X111" s="7">
        <v>87.5</v>
      </c>
      <c r="Y111" s="39">
        <f>(X111+X112+X113+X114+X115)/5</f>
        <v>58.508805555555554</v>
      </c>
      <c r="Z111" s="28"/>
    </row>
    <row r="112" spans="1:26" s="1" customFormat="1" ht="30.75" thickBot="1" x14ac:dyDescent="0.3">
      <c r="A112" s="38"/>
      <c r="B112" s="7" t="s">
        <v>164</v>
      </c>
      <c r="C112" s="7">
        <v>20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3.1</v>
      </c>
      <c r="J112" s="8">
        <v>0</v>
      </c>
      <c r="K112" s="8">
        <v>0</v>
      </c>
      <c r="L112" s="8">
        <v>0</v>
      </c>
      <c r="M112" s="15">
        <v>3.1</v>
      </c>
      <c r="N112" s="7"/>
      <c r="O112" s="7"/>
      <c r="P112" s="7"/>
      <c r="Q112" s="7"/>
      <c r="R112" s="7"/>
      <c r="S112" s="20">
        <v>3.7</v>
      </c>
      <c r="T112" s="7"/>
      <c r="U112" s="7"/>
      <c r="V112" s="7"/>
      <c r="W112" s="15">
        <v>3.7</v>
      </c>
      <c r="X112" s="7">
        <v>119.35</v>
      </c>
      <c r="Y112" s="40"/>
      <c r="Z112" s="28"/>
    </row>
    <row r="113" spans="1:26" s="1" customFormat="1" ht="45.75" thickBot="1" x14ac:dyDescent="0.3">
      <c r="A113" s="38"/>
      <c r="B113" s="7" t="s">
        <v>165</v>
      </c>
      <c r="C113" s="7">
        <v>30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8.42</v>
      </c>
      <c r="J113" s="8">
        <v>0</v>
      </c>
      <c r="K113" s="8">
        <v>0</v>
      </c>
      <c r="L113" s="8">
        <v>0</v>
      </c>
      <c r="M113" s="15">
        <v>8.42</v>
      </c>
      <c r="N113" s="7"/>
      <c r="O113" s="7"/>
      <c r="P113" s="7"/>
      <c r="Q113" s="7"/>
      <c r="R113" s="7"/>
      <c r="S113" s="20">
        <v>5.36</v>
      </c>
      <c r="T113" s="7"/>
      <c r="U113" s="7"/>
      <c r="V113" s="7"/>
      <c r="W113" s="15">
        <v>5.36</v>
      </c>
      <c r="X113" s="7">
        <v>63.66</v>
      </c>
      <c r="Y113" s="40"/>
      <c r="Z113" s="28"/>
    </row>
    <row r="114" spans="1:26" s="1" customFormat="1" ht="15.75" thickBot="1" x14ac:dyDescent="0.3">
      <c r="A114" s="38"/>
      <c r="B114" s="7" t="s">
        <v>166</v>
      </c>
      <c r="C114" s="7">
        <v>10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1.08</v>
      </c>
      <c r="J114" s="8">
        <v>0</v>
      </c>
      <c r="K114" s="8">
        <v>0</v>
      </c>
      <c r="L114" s="8">
        <v>0</v>
      </c>
      <c r="M114" s="15">
        <v>1.08</v>
      </c>
      <c r="N114" s="7"/>
      <c r="O114" s="7"/>
      <c r="P114" s="7"/>
      <c r="Q114" s="7"/>
      <c r="R114" s="7"/>
      <c r="S114" s="20">
        <f>951.87/4000</f>
        <v>0.2379675</v>
      </c>
      <c r="T114" s="7"/>
      <c r="U114" s="7"/>
      <c r="V114" s="7"/>
      <c r="W114" s="15">
        <f>S114</f>
        <v>0.2379675</v>
      </c>
      <c r="X114" s="15">
        <f>W114/M114*100</f>
        <v>22.034027777777776</v>
      </c>
      <c r="Y114" s="40"/>
      <c r="Z114" s="28"/>
    </row>
    <row r="115" spans="1:26" s="1" customFormat="1" ht="30.75" thickBot="1" x14ac:dyDescent="0.3">
      <c r="A115" s="35"/>
      <c r="B115" s="7" t="s">
        <v>167</v>
      </c>
      <c r="C115" s="7">
        <v>10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0.45</v>
      </c>
      <c r="J115" s="8">
        <v>0</v>
      </c>
      <c r="K115" s="8">
        <v>0</v>
      </c>
      <c r="L115" s="8">
        <v>0</v>
      </c>
      <c r="M115" s="15">
        <v>0.45</v>
      </c>
      <c r="N115" s="7"/>
      <c r="O115" s="7"/>
      <c r="P115" s="7"/>
      <c r="Q115" s="7"/>
      <c r="R115" s="7"/>
      <c r="S115" s="20">
        <v>0</v>
      </c>
      <c r="T115" s="7"/>
      <c r="U115" s="7"/>
      <c r="V115" s="7"/>
      <c r="W115" s="15">
        <v>0</v>
      </c>
      <c r="X115" s="7">
        <v>0</v>
      </c>
      <c r="Y115" s="41"/>
      <c r="Z115" s="28"/>
    </row>
    <row r="116" spans="1:26" s="1" customFormat="1" ht="30.75" thickBot="1" x14ac:dyDescent="0.3">
      <c r="A116" s="34" t="s">
        <v>168</v>
      </c>
      <c r="B116" s="7" t="s">
        <v>169</v>
      </c>
      <c r="C116" s="7">
        <v>30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80</v>
      </c>
      <c r="J116" s="8">
        <v>0</v>
      </c>
      <c r="K116" s="8">
        <v>0</v>
      </c>
      <c r="L116" s="8">
        <v>0</v>
      </c>
      <c r="M116" s="15">
        <v>80</v>
      </c>
      <c r="N116" s="7"/>
      <c r="O116" s="7"/>
      <c r="P116" s="7"/>
      <c r="Q116" s="7"/>
      <c r="R116" s="7"/>
      <c r="S116" s="20">
        <v>70.67</v>
      </c>
      <c r="T116" s="7"/>
      <c r="U116" s="7"/>
      <c r="V116" s="7"/>
      <c r="W116" s="24">
        <f>S116/M116*100</f>
        <v>88.337500000000006</v>
      </c>
      <c r="X116" s="23">
        <f>W116</f>
        <v>88.337500000000006</v>
      </c>
      <c r="Y116" s="39">
        <f>X116*0.3+X117*0.3+X118*0.4</f>
        <v>92.213750000000005</v>
      </c>
      <c r="Z116" s="28"/>
    </row>
    <row r="117" spans="1:26" s="1" customFormat="1" ht="30.75" thickBot="1" x14ac:dyDescent="0.3">
      <c r="A117" s="38"/>
      <c r="B117" s="7" t="s">
        <v>170</v>
      </c>
      <c r="C117" s="7">
        <v>30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80</v>
      </c>
      <c r="J117" s="8">
        <v>0</v>
      </c>
      <c r="K117" s="8">
        <v>0</v>
      </c>
      <c r="L117" s="8">
        <v>0</v>
      </c>
      <c r="M117" s="15">
        <v>80</v>
      </c>
      <c r="N117" s="7"/>
      <c r="O117" s="7"/>
      <c r="P117" s="7"/>
      <c r="Q117" s="7"/>
      <c r="R117" s="7"/>
      <c r="S117" s="20">
        <v>74.3</v>
      </c>
      <c r="T117" s="7"/>
      <c r="U117" s="7"/>
      <c r="V117" s="7"/>
      <c r="W117" s="24">
        <f t="shared" ref="W117:W118" si="6">S117/M117*100</f>
        <v>92.875</v>
      </c>
      <c r="X117" s="23">
        <f t="shared" ref="X117:X118" si="7">W117</f>
        <v>92.875</v>
      </c>
      <c r="Y117" s="40"/>
      <c r="Z117" s="28"/>
    </row>
    <row r="118" spans="1:26" s="1" customFormat="1" ht="30.75" thickBot="1" x14ac:dyDescent="0.3">
      <c r="A118" s="35"/>
      <c r="B118" s="7" t="s">
        <v>171</v>
      </c>
      <c r="C118" s="7">
        <v>40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80</v>
      </c>
      <c r="J118" s="8">
        <v>0</v>
      </c>
      <c r="K118" s="8">
        <v>0</v>
      </c>
      <c r="L118" s="8">
        <v>0</v>
      </c>
      <c r="M118" s="15">
        <v>80</v>
      </c>
      <c r="N118" s="7"/>
      <c r="O118" s="7"/>
      <c r="P118" s="7"/>
      <c r="Q118" s="7"/>
      <c r="R118" s="7"/>
      <c r="S118" s="20">
        <v>75.7</v>
      </c>
      <c r="T118" s="7"/>
      <c r="U118" s="7"/>
      <c r="V118" s="7"/>
      <c r="W118" s="24">
        <f t="shared" si="6"/>
        <v>94.625</v>
      </c>
      <c r="X118" s="23">
        <f t="shared" si="7"/>
        <v>94.625</v>
      </c>
      <c r="Y118" s="41"/>
      <c r="Z118" s="28"/>
    </row>
    <row r="119" spans="1:26" s="1" customFormat="1" ht="15.75" thickBot="1" x14ac:dyDescent="0.3">
      <c r="A119" s="34" t="s">
        <v>172</v>
      </c>
      <c r="B119" s="7" t="s">
        <v>173</v>
      </c>
      <c r="C119" s="7">
        <v>30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4</v>
      </c>
      <c r="J119" s="8">
        <v>0</v>
      </c>
      <c r="K119" s="8">
        <v>0</v>
      </c>
      <c r="L119" s="8">
        <v>0</v>
      </c>
      <c r="M119" s="15">
        <v>4</v>
      </c>
      <c r="N119" s="7"/>
      <c r="O119" s="7"/>
      <c r="P119" s="7"/>
      <c r="Q119" s="7"/>
      <c r="R119" s="7"/>
      <c r="S119" s="20">
        <v>4</v>
      </c>
      <c r="T119" s="7"/>
      <c r="U119" s="7"/>
      <c r="V119" s="7"/>
      <c r="W119" s="15">
        <v>4</v>
      </c>
      <c r="X119" s="7">
        <v>100</v>
      </c>
      <c r="Y119" s="36">
        <v>100</v>
      </c>
      <c r="Z119" s="28"/>
    </row>
    <row r="120" spans="1:26" s="1" customFormat="1" ht="15.75" thickBot="1" x14ac:dyDescent="0.3">
      <c r="A120" s="38"/>
      <c r="B120" s="7" t="s">
        <v>174</v>
      </c>
      <c r="C120" s="7">
        <v>10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1</v>
      </c>
      <c r="J120" s="8">
        <v>0</v>
      </c>
      <c r="K120" s="8">
        <v>0</v>
      </c>
      <c r="L120" s="8">
        <v>0</v>
      </c>
      <c r="M120" s="15">
        <v>1</v>
      </c>
      <c r="N120" s="7"/>
      <c r="O120" s="7"/>
      <c r="P120" s="7"/>
      <c r="Q120" s="7"/>
      <c r="R120" s="7"/>
      <c r="S120" s="20">
        <v>1</v>
      </c>
      <c r="T120" s="7"/>
      <c r="U120" s="7"/>
      <c r="V120" s="7"/>
      <c r="W120" s="15">
        <v>1</v>
      </c>
      <c r="X120" s="7">
        <v>100</v>
      </c>
      <c r="Y120" s="43"/>
      <c r="Z120" s="28"/>
    </row>
    <row r="121" spans="1:26" s="1" customFormat="1" ht="15.75" thickBot="1" x14ac:dyDescent="0.3">
      <c r="A121" s="38"/>
      <c r="B121" s="7" t="s">
        <v>175</v>
      </c>
      <c r="C121" s="7">
        <v>20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1</v>
      </c>
      <c r="J121" s="8">
        <v>0</v>
      </c>
      <c r="K121" s="8">
        <v>0</v>
      </c>
      <c r="L121" s="8">
        <v>0</v>
      </c>
      <c r="M121" s="15">
        <v>1</v>
      </c>
      <c r="N121" s="7"/>
      <c r="O121" s="7"/>
      <c r="P121" s="7"/>
      <c r="Q121" s="7"/>
      <c r="R121" s="7"/>
      <c r="S121" s="20">
        <v>1</v>
      </c>
      <c r="T121" s="7"/>
      <c r="U121" s="7"/>
      <c r="V121" s="7"/>
      <c r="W121" s="15">
        <v>1</v>
      </c>
      <c r="X121" s="7">
        <v>100</v>
      </c>
      <c r="Y121" s="43"/>
      <c r="Z121" s="28"/>
    </row>
    <row r="122" spans="1:26" s="1" customFormat="1" ht="15.75" thickBot="1" x14ac:dyDescent="0.3">
      <c r="A122" s="38"/>
      <c r="B122" s="7" t="s">
        <v>176</v>
      </c>
      <c r="C122" s="7">
        <v>20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2</v>
      </c>
      <c r="J122" s="8">
        <v>0</v>
      </c>
      <c r="K122" s="8">
        <v>0</v>
      </c>
      <c r="L122" s="8">
        <v>0</v>
      </c>
      <c r="M122" s="15">
        <v>2</v>
      </c>
      <c r="N122" s="7"/>
      <c r="O122" s="7"/>
      <c r="P122" s="7"/>
      <c r="Q122" s="7"/>
      <c r="R122" s="7"/>
      <c r="S122" s="20">
        <v>2</v>
      </c>
      <c r="T122" s="7"/>
      <c r="U122" s="7"/>
      <c r="V122" s="7"/>
      <c r="W122" s="15">
        <v>2</v>
      </c>
      <c r="X122" s="7">
        <v>100</v>
      </c>
      <c r="Y122" s="43"/>
      <c r="Z122" s="28"/>
    </row>
    <row r="123" spans="1:26" s="1" customFormat="1" ht="15.75" thickBot="1" x14ac:dyDescent="0.3">
      <c r="A123" s="35"/>
      <c r="B123" s="7" t="s">
        <v>177</v>
      </c>
      <c r="C123" s="7">
        <v>20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7</v>
      </c>
      <c r="J123" s="8">
        <v>0</v>
      </c>
      <c r="K123" s="8">
        <v>0</v>
      </c>
      <c r="L123" s="8">
        <v>0</v>
      </c>
      <c r="M123" s="15">
        <v>7</v>
      </c>
      <c r="N123" s="7"/>
      <c r="O123" s="7"/>
      <c r="P123" s="7"/>
      <c r="Q123" s="7"/>
      <c r="R123" s="7"/>
      <c r="S123" s="20">
        <v>7</v>
      </c>
      <c r="T123" s="7"/>
      <c r="U123" s="7"/>
      <c r="V123" s="7"/>
      <c r="W123" s="15">
        <v>7</v>
      </c>
      <c r="X123" s="7">
        <v>100</v>
      </c>
      <c r="Y123" s="37"/>
      <c r="Z123" s="28"/>
    </row>
    <row r="124" spans="1:26" s="1" customFormat="1" ht="30.75" thickBot="1" x14ac:dyDescent="0.3">
      <c r="A124" s="34" t="s">
        <v>178</v>
      </c>
      <c r="B124" s="7" t="s">
        <v>179</v>
      </c>
      <c r="C124" s="7">
        <v>80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5</v>
      </c>
      <c r="J124" s="8">
        <v>0</v>
      </c>
      <c r="K124" s="8">
        <v>0</v>
      </c>
      <c r="L124" s="8">
        <v>0</v>
      </c>
      <c r="M124" s="15">
        <v>5</v>
      </c>
      <c r="N124" s="7"/>
      <c r="O124" s="7"/>
      <c r="P124" s="7"/>
      <c r="Q124" s="7"/>
      <c r="R124" s="7"/>
      <c r="S124" s="20">
        <v>0</v>
      </c>
      <c r="T124" s="7"/>
      <c r="U124" s="7"/>
      <c r="V124" s="7"/>
      <c r="W124" s="15">
        <v>0</v>
      </c>
      <c r="X124" s="7">
        <v>0</v>
      </c>
      <c r="Y124" s="36">
        <v>0</v>
      </c>
      <c r="Z124" s="28"/>
    </row>
    <row r="125" spans="1:26" s="1" customFormat="1" ht="30.75" thickBot="1" x14ac:dyDescent="0.3">
      <c r="A125" s="35"/>
      <c r="B125" s="7" t="s">
        <v>180</v>
      </c>
      <c r="C125" s="7">
        <v>20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110</v>
      </c>
      <c r="J125" s="8">
        <v>0</v>
      </c>
      <c r="K125" s="8">
        <v>0</v>
      </c>
      <c r="L125" s="8">
        <v>0</v>
      </c>
      <c r="M125" s="15">
        <v>110</v>
      </c>
      <c r="N125" s="7"/>
      <c r="O125" s="7"/>
      <c r="P125" s="7"/>
      <c r="Q125" s="7"/>
      <c r="R125" s="7"/>
      <c r="S125" s="20">
        <v>0</v>
      </c>
      <c r="T125" s="7"/>
      <c r="U125" s="7"/>
      <c r="V125" s="7"/>
      <c r="W125" s="15">
        <v>0</v>
      </c>
      <c r="X125" s="7">
        <v>0</v>
      </c>
      <c r="Y125" s="37"/>
      <c r="Z125" s="28"/>
    </row>
    <row r="126" spans="1:26" s="1" customFormat="1" ht="15.75" thickBot="1" x14ac:dyDescent="0.3">
      <c r="A126" s="34" t="s">
        <v>181</v>
      </c>
      <c r="B126" s="7" t="s">
        <v>182</v>
      </c>
      <c r="C126" s="7">
        <v>20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46</v>
      </c>
      <c r="J126" s="8">
        <v>0</v>
      </c>
      <c r="K126" s="8">
        <v>0</v>
      </c>
      <c r="L126" s="8">
        <v>0</v>
      </c>
      <c r="M126" s="15">
        <v>46</v>
      </c>
      <c r="N126" s="7"/>
      <c r="O126" s="7"/>
      <c r="P126" s="7"/>
      <c r="Q126" s="7"/>
      <c r="R126" s="7"/>
      <c r="S126" s="20">
        <v>51</v>
      </c>
      <c r="T126" s="7"/>
      <c r="U126" s="7"/>
      <c r="V126" s="7"/>
      <c r="W126" s="15">
        <v>51</v>
      </c>
      <c r="X126" s="7">
        <v>110.87</v>
      </c>
      <c r="Y126" s="39">
        <f>X126*0.2+X127*0.3+X128*0.3+X129*0.2</f>
        <v>118.27347169811321</v>
      </c>
      <c r="Z126" s="28"/>
    </row>
    <row r="127" spans="1:26" s="1" customFormat="1" ht="30.75" thickBot="1" x14ac:dyDescent="0.3">
      <c r="A127" s="38"/>
      <c r="B127" s="7" t="s">
        <v>183</v>
      </c>
      <c r="C127" s="7">
        <v>30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0.53</v>
      </c>
      <c r="J127" s="8">
        <v>0</v>
      </c>
      <c r="K127" s="8">
        <v>0</v>
      </c>
      <c r="L127" s="8">
        <v>0</v>
      </c>
      <c r="M127" s="15">
        <v>0.53</v>
      </c>
      <c r="N127" s="7"/>
      <c r="O127" s="7"/>
      <c r="P127" s="7"/>
      <c r="Q127" s="7"/>
      <c r="R127" s="7"/>
      <c r="S127" s="25">
        <f>2355/4000</f>
        <v>0.58875</v>
      </c>
      <c r="T127" s="7"/>
      <c r="U127" s="7"/>
      <c r="V127" s="7"/>
      <c r="W127" s="24">
        <f>S127</f>
        <v>0.58875</v>
      </c>
      <c r="X127" s="23">
        <f>W127/M127*100</f>
        <v>111.08490566037734</v>
      </c>
      <c r="Y127" s="40"/>
      <c r="Z127" s="28"/>
    </row>
    <row r="128" spans="1:26" s="1" customFormat="1" ht="30.75" thickBot="1" x14ac:dyDescent="0.3">
      <c r="A128" s="38"/>
      <c r="B128" s="7" t="s">
        <v>184</v>
      </c>
      <c r="C128" s="7">
        <v>30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1.96</v>
      </c>
      <c r="J128" s="8">
        <v>0</v>
      </c>
      <c r="K128" s="8">
        <v>0</v>
      </c>
      <c r="L128" s="8">
        <v>0</v>
      </c>
      <c r="M128" s="15">
        <v>1.96</v>
      </c>
      <c r="N128" s="7"/>
      <c r="O128" s="7"/>
      <c r="P128" s="7"/>
      <c r="Q128" s="7"/>
      <c r="R128" s="7"/>
      <c r="S128" s="20">
        <v>1.71</v>
      </c>
      <c r="T128" s="7"/>
      <c r="U128" s="7"/>
      <c r="V128" s="7"/>
      <c r="W128" s="15">
        <v>1.71</v>
      </c>
      <c r="X128" s="7">
        <v>87.24</v>
      </c>
      <c r="Y128" s="40"/>
      <c r="Z128" s="28"/>
    </row>
    <row r="129" spans="1:26" s="1" customFormat="1" ht="30.75" thickBot="1" x14ac:dyDescent="0.3">
      <c r="A129" s="35"/>
      <c r="B129" s="7" t="s">
        <v>185</v>
      </c>
      <c r="C129" s="7">
        <v>20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2.06</v>
      </c>
      <c r="J129" s="8">
        <v>0</v>
      </c>
      <c r="K129" s="8">
        <v>0</v>
      </c>
      <c r="L129" s="8">
        <v>0</v>
      </c>
      <c r="M129" s="15">
        <v>2.06</v>
      </c>
      <c r="N129" s="7"/>
      <c r="O129" s="7"/>
      <c r="P129" s="7"/>
      <c r="Q129" s="7"/>
      <c r="R129" s="7"/>
      <c r="S129" s="20">
        <v>3.77</v>
      </c>
      <c r="T129" s="7"/>
      <c r="U129" s="7"/>
      <c r="V129" s="7"/>
      <c r="W129" s="15">
        <v>3.77</v>
      </c>
      <c r="X129" s="7">
        <v>183.01</v>
      </c>
      <c r="Y129" s="41"/>
      <c r="Z129" s="28"/>
    </row>
    <row r="130" spans="1:26" s="1" customFormat="1" ht="30.75" thickBot="1" x14ac:dyDescent="0.3">
      <c r="A130" s="34" t="s">
        <v>186</v>
      </c>
      <c r="B130" s="7" t="s">
        <v>187</v>
      </c>
      <c r="C130" s="7">
        <v>40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1500</v>
      </c>
      <c r="J130" s="8">
        <v>0</v>
      </c>
      <c r="K130" s="8">
        <v>0</v>
      </c>
      <c r="L130" s="8">
        <v>0</v>
      </c>
      <c r="M130" s="15">
        <v>1500</v>
      </c>
      <c r="N130" s="7"/>
      <c r="O130" s="7"/>
      <c r="P130" s="7"/>
      <c r="Q130" s="7"/>
      <c r="R130" s="7"/>
      <c r="S130" s="20">
        <v>1220</v>
      </c>
      <c r="T130" s="7"/>
      <c r="U130" s="7"/>
      <c r="V130" s="7"/>
      <c r="W130" s="15">
        <v>1220</v>
      </c>
      <c r="X130" s="7">
        <v>81.33</v>
      </c>
      <c r="Y130" s="36">
        <v>44.59</v>
      </c>
      <c r="Z130" s="28"/>
    </row>
    <row r="131" spans="1:26" s="1" customFormat="1" ht="45.75" thickBot="1" x14ac:dyDescent="0.3">
      <c r="A131" s="38"/>
      <c r="B131" s="7" t="s">
        <v>188</v>
      </c>
      <c r="C131" s="7">
        <v>30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13</v>
      </c>
      <c r="J131" s="8">
        <v>0</v>
      </c>
      <c r="K131" s="8">
        <v>0</v>
      </c>
      <c r="L131" s="8">
        <v>0</v>
      </c>
      <c r="M131" s="15">
        <v>13</v>
      </c>
      <c r="N131" s="7"/>
      <c r="O131" s="7"/>
      <c r="P131" s="7"/>
      <c r="Q131" s="7"/>
      <c r="R131" s="7"/>
      <c r="S131" s="20">
        <v>1</v>
      </c>
      <c r="T131" s="7"/>
      <c r="U131" s="7"/>
      <c r="V131" s="7"/>
      <c r="W131" s="15">
        <v>1</v>
      </c>
      <c r="X131" s="7">
        <v>7.69</v>
      </c>
      <c r="Y131" s="43"/>
      <c r="Z131" s="28"/>
    </row>
    <row r="132" spans="1:26" s="1" customFormat="1" ht="45.75" thickBot="1" x14ac:dyDescent="0.3">
      <c r="A132" s="42"/>
      <c r="B132" s="13" t="s">
        <v>189</v>
      </c>
      <c r="C132" s="13">
        <v>30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200</v>
      </c>
      <c r="J132" s="14">
        <v>0</v>
      </c>
      <c r="K132" s="14">
        <v>0</v>
      </c>
      <c r="L132" s="14">
        <v>0</v>
      </c>
      <c r="M132" s="16">
        <v>200</v>
      </c>
      <c r="N132" s="13"/>
      <c r="O132" s="13"/>
      <c r="P132" s="13"/>
      <c r="Q132" s="13"/>
      <c r="R132" s="13"/>
      <c r="S132" s="21">
        <v>65</v>
      </c>
      <c r="T132" s="13"/>
      <c r="U132" s="13"/>
      <c r="V132" s="13"/>
      <c r="W132" s="16">
        <v>65</v>
      </c>
      <c r="X132" s="13">
        <v>32.5</v>
      </c>
      <c r="Y132" s="44"/>
      <c r="Z132" s="29"/>
    </row>
    <row r="133" spans="1:26" ht="15.75" thickTop="1" x14ac:dyDescent="0.25">
      <c r="Z133">
        <v>94.97</v>
      </c>
    </row>
  </sheetData>
  <mergeCells count="78">
    <mergeCell ref="A3:Z3"/>
    <mergeCell ref="A2:Z2"/>
    <mergeCell ref="A5:Y5"/>
    <mergeCell ref="A6:A8"/>
    <mergeCell ref="Y6:Y8"/>
    <mergeCell ref="Z6:Z20"/>
    <mergeCell ref="A9:A11"/>
    <mergeCell ref="Y9:Y11"/>
    <mergeCell ref="A14:A16"/>
    <mergeCell ref="A37:A42"/>
    <mergeCell ref="Y37:Y42"/>
    <mergeCell ref="Y14:Y16"/>
    <mergeCell ref="A19:A20"/>
    <mergeCell ref="Y19:Y20"/>
    <mergeCell ref="A21:Y21"/>
    <mergeCell ref="A24:A26"/>
    <mergeCell ref="Y24:Y26"/>
    <mergeCell ref="A27:A29"/>
    <mergeCell ref="Y27:Y29"/>
    <mergeCell ref="A30:Y30"/>
    <mergeCell ref="A31:A36"/>
    <mergeCell ref="Y31:Y36"/>
    <mergeCell ref="A44:A46"/>
    <mergeCell ref="Y44:Y46"/>
    <mergeCell ref="A47:A52"/>
    <mergeCell ref="Y47:Y52"/>
    <mergeCell ref="A53:A54"/>
    <mergeCell ref="Y53:Y54"/>
    <mergeCell ref="A73:A79"/>
    <mergeCell ref="Y73:Y79"/>
    <mergeCell ref="A55:A57"/>
    <mergeCell ref="Y55:Y57"/>
    <mergeCell ref="A58:A59"/>
    <mergeCell ref="Y58:Y59"/>
    <mergeCell ref="A60:Y60"/>
    <mergeCell ref="A61:A62"/>
    <mergeCell ref="Y61:Y62"/>
    <mergeCell ref="A63:A64"/>
    <mergeCell ref="Y63:Y64"/>
    <mergeCell ref="A68:Y68"/>
    <mergeCell ref="A69:A72"/>
    <mergeCell ref="Y69:Y72"/>
    <mergeCell ref="A96:A97"/>
    <mergeCell ref="Y96:Y97"/>
    <mergeCell ref="A80:A83"/>
    <mergeCell ref="Y80:Y83"/>
    <mergeCell ref="A85:A86"/>
    <mergeCell ref="Y85:Y86"/>
    <mergeCell ref="A87:A89"/>
    <mergeCell ref="Y87:Y89"/>
    <mergeCell ref="A90:A91"/>
    <mergeCell ref="Y90:Y91"/>
    <mergeCell ref="A92:A94"/>
    <mergeCell ref="Y92:Y94"/>
    <mergeCell ref="A95:Y95"/>
    <mergeCell ref="A100:A102"/>
    <mergeCell ref="Y100:Y102"/>
    <mergeCell ref="A103:A107"/>
    <mergeCell ref="Y103:Y107"/>
    <mergeCell ref="A108:A110"/>
    <mergeCell ref="Y108:Y110"/>
    <mergeCell ref="A111:A115"/>
    <mergeCell ref="Y111:Y115"/>
    <mergeCell ref="A116:A118"/>
    <mergeCell ref="Y116:Y118"/>
    <mergeCell ref="A119:A123"/>
    <mergeCell ref="Y119:Y123"/>
    <mergeCell ref="A124:A125"/>
    <mergeCell ref="Y124:Y125"/>
    <mergeCell ref="A126:A129"/>
    <mergeCell ref="Y126:Y129"/>
    <mergeCell ref="A130:A132"/>
    <mergeCell ref="Y130:Y132"/>
    <mergeCell ref="Z22:Z29"/>
    <mergeCell ref="Z31:Z59"/>
    <mergeCell ref="Z61:Z67"/>
    <mergeCell ref="Z69:Z94"/>
    <mergeCell ref="Z96:Z13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RaporBirimBazliHedefToplam - 20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Rektörlük</dc:creator>
  <cp:lastModifiedBy>Rektörlük</cp:lastModifiedBy>
  <dcterms:created xsi:type="dcterms:W3CDTF">2024-03-11T06:26:40Z</dcterms:created>
  <dcterms:modified xsi:type="dcterms:W3CDTF">2024-06-05T12:03:40Z</dcterms:modified>
</cp:coreProperties>
</file>